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tabRatio="792" firstSheet="1" activeTab="3"/>
  </bookViews>
  <sheets>
    <sheet name="Договора 346" sheetId="1" r:id="rId1"/>
    <sheet name="Услуги договора" sheetId="2" r:id="rId2"/>
    <sheet name="Титул" sheetId="3" r:id="rId3"/>
    <sheet name="Раздел 1" sheetId="4" r:id="rId4"/>
    <sheet name="Раздел 2" sheetId="5" r:id="rId5"/>
    <sheet name="ПФХД бусгов.ру" sheetId="6" r:id="rId6"/>
    <sheet name="Расчет ЗП У" sheetId="7" r:id="rId7"/>
    <sheet name="Расчет ЗП Н" sheetId="8" r:id="rId8"/>
    <sheet name="Расчеты по статьям" sheetId="9" r:id="rId9"/>
    <sheet name="Расчет 211 Н,У внебюдж" sheetId="10" r:id="rId10"/>
    <sheet name="ЦС отпуска" sheetId="11" r:id="rId11"/>
    <sheet name="Лимиты, проф" sheetId="12" r:id="rId12"/>
  </sheets>
  <externalReferences>
    <externalReference r:id="rId15"/>
  </externalReferences>
  <definedNames>
    <definedName name="_xlnm._FilterDatabase" localSheetId="0" hidden="1">'Договора 346'!$H$2:$N$1746</definedName>
    <definedName name="_xlnm._FilterDatabase" localSheetId="1" hidden="1">'Услуги договора'!$B$2:$K$227</definedName>
    <definedName name="Par179" localSheetId="3">'Раздел 1'!#REF!</definedName>
    <definedName name="Par179" localSheetId="4">'Раздел 2'!#REF!</definedName>
    <definedName name="Par179" localSheetId="2">'Титул'!#REF!</definedName>
    <definedName name="Par213" localSheetId="3">'Раздел 1'!$C$3</definedName>
    <definedName name="Par213" localSheetId="4">'Раздел 2'!$E$3</definedName>
    <definedName name="Par213" localSheetId="2">'Титул'!#REF!</definedName>
    <definedName name="Par214" localSheetId="3">'Раздел 1'!$D$3</definedName>
    <definedName name="Par214" localSheetId="4">'Раздел 2'!$F$3</definedName>
    <definedName name="Par214" localSheetId="2">'Титул'!#REF!</definedName>
    <definedName name="Par229" localSheetId="3">'Раздел 1'!$B$5</definedName>
    <definedName name="Par229" localSheetId="4">'Раздел 2'!#REF!</definedName>
    <definedName name="Par229" localSheetId="2">'Титул'!#REF!</definedName>
    <definedName name="Par237" localSheetId="3">'Раздел 1'!$B$6</definedName>
    <definedName name="Par237" localSheetId="4">'Раздел 2'!$C$5</definedName>
    <definedName name="Par237" localSheetId="2">'Титул'!#REF!</definedName>
    <definedName name="Par253" localSheetId="3">'Раздел 1'!$B$8</definedName>
    <definedName name="Par253" localSheetId="4">'Раздел 2'!$C$9</definedName>
    <definedName name="Par253" localSheetId="2">'Титул'!#REF!</definedName>
    <definedName name="Par343" localSheetId="3">'Раздел 1'!$B$24</definedName>
    <definedName name="Par343" localSheetId="4">'Раздел 2'!$C$36</definedName>
    <definedName name="Par343" localSheetId="2">'Титул'!#REF!</definedName>
    <definedName name="Par359" localSheetId="3">'Раздел 1'!$B$26</definedName>
    <definedName name="Par359" localSheetId="4">'Раздел 2'!$C$38</definedName>
    <definedName name="Par359" localSheetId="2">'Титул'!#REF!</definedName>
    <definedName name="Par376" localSheetId="3">'Раздел 1'!#REF!</definedName>
    <definedName name="Par376" localSheetId="4">'Раздел 2'!#REF!</definedName>
    <definedName name="Par376" localSheetId="2">'Титул'!#REF!</definedName>
    <definedName name="Par614" localSheetId="3">'Раздел 1'!$B$70</definedName>
    <definedName name="Par614" localSheetId="4">'Раздел 2'!$C$80</definedName>
    <definedName name="Par614" localSheetId="2">'Титул'!#REF!</definedName>
    <definedName name="Par680" localSheetId="3">'Раздел 1'!#REF!</definedName>
    <definedName name="Par680" localSheetId="4">'Раздел 2'!$C$89</definedName>
    <definedName name="Par680" localSheetId="2">'Титул'!#REF!</definedName>
    <definedName name="Par688" localSheetId="3">'Раздел 1'!#REF!</definedName>
    <definedName name="Par688" localSheetId="4">'Раздел 2'!#REF!</definedName>
    <definedName name="Par688" localSheetId="2">'Титул'!#REF!</definedName>
    <definedName name="Par713" localSheetId="3">'Раздел 1'!$B$106</definedName>
    <definedName name="Par713" localSheetId="4">'Раздел 2'!$C$94</definedName>
    <definedName name="Par713" localSheetId="2">'Титул'!#REF!</definedName>
    <definedName name="Par721" localSheetId="3">'Раздел 1'!$B$107</definedName>
    <definedName name="Par721" localSheetId="4">'Раздел 2'!$C$95</definedName>
    <definedName name="Par721" localSheetId="2">'Титул'!#REF!</definedName>
    <definedName name="Par739" localSheetId="3">'Раздел 1'!#REF!</definedName>
    <definedName name="Par739" localSheetId="4">'Раздел 2'!#REF!</definedName>
    <definedName name="Par739" localSheetId="2">'Титул'!#REF!</definedName>
    <definedName name="Par741" localSheetId="3">'Раздел 1'!#REF!</definedName>
    <definedName name="Par741" localSheetId="4">'Раздел 2'!#REF!</definedName>
    <definedName name="Par741" localSheetId="2">'Титул'!#REF!</definedName>
    <definedName name="Par747" localSheetId="3">'Раздел 1'!#REF!</definedName>
    <definedName name="Par747" localSheetId="4">'Раздел 2'!#REF!</definedName>
    <definedName name="Par747" localSheetId="2">'Титул'!#REF!</definedName>
    <definedName name="Par748" localSheetId="3">'Раздел 1'!#REF!</definedName>
    <definedName name="Par748" localSheetId="4">'Раздел 2'!#REF!</definedName>
    <definedName name="Par748" localSheetId="2">'Титул'!#REF!</definedName>
    <definedName name="Par749" localSheetId="3">'Раздел 1'!#REF!</definedName>
    <definedName name="Par749" localSheetId="4">'Раздел 2'!#REF!</definedName>
    <definedName name="Par749" localSheetId="2">'Титул'!#REF!</definedName>
    <definedName name="Par751" localSheetId="3">'Раздел 1'!#REF!</definedName>
    <definedName name="Par751" localSheetId="4">'Раздел 2'!#REF!</definedName>
    <definedName name="Par751" localSheetId="2">'Титул'!#REF!</definedName>
    <definedName name="Par754" localSheetId="3">'Раздел 1'!#REF!</definedName>
    <definedName name="Par754" localSheetId="4">'Раздел 2'!#REF!</definedName>
    <definedName name="Par754" localSheetId="2">'Титул'!#REF!</definedName>
    <definedName name="Par971" localSheetId="3">'Раздел 1'!#REF!</definedName>
    <definedName name="Par971" localSheetId="4">'Раздел 2'!#REF!</definedName>
    <definedName name="Par971" localSheetId="2">'Титул'!#REF!</definedName>
    <definedName name="Par975" localSheetId="3">'Раздел 1'!#REF!</definedName>
    <definedName name="Par975" localSheetId="4">'Раздел 2'!#REF!</definedName>
    <definedName name="Par975" localSheetId="2">'Титул'!#REF!</definedName>
    <definedName name="Par988" localSheetId="3">'Раздел 1'!#REF!</definedName>
    <definedName name="Par988" localSheetId="4">'Раздел 2'!#REF!</definedName>
    <definedName name="Par988" localSheetId="2">'Титул'!#REF!</definedName>
    <definedName name="Par992" localSheetId="3">'Раздел 1'!#REF!</definedName>
    <definedName name="Par992" localSheetId="4">'Раздел 2'!#REF!</definedName>
    <definedName name="Par992" localSheetId="2">'Титул'!#REF!</definedName>
    <definedName name="Par994" localSheetId="3">'Раздел 1'!#REF!</definedName>
    <definedName name="Par994" localSheetId="4">'Раздел 2'!#REF!</definedName>
    <definedName name="Par994" localSheetId="2">'Титул'!#REF!</definedName>
    <definedName name="Par996" localSheetId="3">'Раздел 1'!#REF!</definedName>
    <definedName name="Par996" localSheetId="4">'Раздел 2'!#REF!</definedName>
    <definedName name="Par996" localSheetId="2">'Титул'!#REF!</definedName>
    <definedName name="Par998" localSheetId="3">'Раздел 1'!#REF!</definedName>
    <definedName name="Par998" localSheetId="4">'Раздел 2'!#REF!</definedName>
    <definedName name="Par998" localSheetId="2">'Титул'!#REF!</definedName>
    <definedName name="show.html?pfid_42263920" localSheetId="5">'ПФХД бусгов.ру'!$B$1:$J$162</definedName>
    <definedName name="_xlnm.Print_Titles" localSheetId="3">'Раздел 1'!$3:$4</definedName>
    <definedName name="_xlnm.Print_Titles" localSheetId="4">'Раздел 2'!$3:$4</definedName>
    <definedName name="_xlnm.Print_Area" localSheetId="7">'Расчет ЗП Н'!$A$1:$R$33</definedName>
    <definedName name="_xlnm.Print_Area" localSheetId="2">'Титул'!$A$1:$E$32</definedName>
  </definedNames>
  <calcPr fullCalcOnLoad="1"/>
</workbook>
</file>

<file path=xl/sharedStrings.xml><?xml version="1.0" encoding="utf-8"?>
<sst xmlns="http://schemas.openxmlformats.org/spreadsheetml/2006/main" count="14022" uniqueCount="3061">
  <si>
    <t>Приложение</t>
  </si>
  <si>
    <t>к Порядку</t>
  </si>
  <si>
    <t>составления и утверждения плана</t>
  </si>
  <si>
    <t>финансово-хозяйственной деятельности</t>
  </si>
  <si>
    <t>бюджетных учреждений Орловской области,</t>
  </si>
  <si>
    <t>подведомственных Департаменту социальной</t>
  </si>
  <si>
    <t>защиты, опеки и попечительства,</t>
  </si>
  <si>
    <t>труда и занятости Орловской области</t>
  </si>
  <si>
    <t>УТВЕРЖДАЮ</t>
  </si>
  <si>
    <t>защиты, опеки и попечительства, труда и</t>
  </si>
  <si>
    <t>занятости Орловской области</t>
  </si>
  <si>
    <t xml:space="preserve">                                               «__» __________ 20__ г.</t>
  </si>
  <si>
    <t>План</t>
  </si>
  <si>
    <t xml:space="preserve">финансово-хозяйственной деятельности </t>
  </si>
  <si>
    <t>на 2021 год и на плановый период 2022 и 2023 годов</t>
  </si>
  <si>
    <t>Департамент социальной защиты, опеки и попечительства, труда и занятости Орловской области</t>
  </si>
  <si>
    <t>КОДЫ</t>
  </si>
  <si>
    <t>Дата</t>
  </si>
  <si>
    <t>по Сводному реестру</t>
  </si>
  <si>
    <t>Бюджетное учреждение Орловской области "Центр социального обслуживания населения Колпнянского района"</t>
  </si>
  <si>
    <t>глава по БК</t>
  </si>
  <si>
    <t>ИНН</t>
  </si>
  <si>
    <t>КПП</t>
  </si>
  <si>
    <t>Единица измерения: руб.</t>
  </si>
  <si>
    <t>по ОКЕИ</t>
  </si>
  <si>
    <t>(с точностью до второго десятичного знака)</t>
  </si>
  <si>
    <t>Раздел 1. Поступления и выплаты</t>
  </si>
  <si>
    <t>Наименование показателя</t>
  </si>
  <si>
    <t>Код строки</t>
  </si>
  <si>
    <t>КБК</t>
  </si>
  <si>
    <t xml:space="preserve">Анали-тичес-кий            код </t>
  </si>
  <si>
    <t>Сумма</t>
  </si>
  <si>
    <t>На 2021г. текущий финансовый год</t>
  </si>
  <si>
    <t>На 2022 г. первый год планового периода</t>
  </si>
  <si>
    <t>На 2023г. второй год планового периода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</si>
  <si>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</si>
  <si>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</si>
  <si>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</si>
  <si>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</si>
  <si>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</si>
  <si>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 доходы от собственности, всего</t>
  </si>
  <si>
    <t>в том числе: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</si>
  <si>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</si>
  <si>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социальной защиты, опеки и попечительства, труда и занятости, создавшего учреждение</t>
  </si>
  <si>
    <t>Бюджет</t>
  </si>
  <si>
    <t>иные доходы, которые учреждение планирует получить при оказании услуг, выполнении работ за плату сверх установленного государственного (муниципального) задания, а в случаях, установленных федеральным законом, в рамках государственного (муниципального) задания</t>
  </si>
  <si>
    <t>доход от иной приносящей доход деятельности, предусмотренной уставом ужреждения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</si>
  <si>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</si>
  <si>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</si>
  <si>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</si>
  <si>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Марафон</t>
  </si>
  <si>
    <t>прочие доходы, всего</t>
  </si>
  <si>
    <t>Целевые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</si>
  <si>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</si>
  <si>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</si>
  <si>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</si>
  <si>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</si>
  <si>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</si>
  <si>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</si>
  <si>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возврат в бюджет средств субсидии</t>
  </si>
  <si>
    <t>начисления на выплаты по оплате труда "неуказных" категорий работников</t>
  </si>
  <si>
    <t>213(Н)</t>
  </si>
  <si>
    <t>начисления на выплаты по оплате труда "указных" категорий работников</t>
  </si>
  <si>
    <t>213(У)</t>
  </si>
  <si>
    <t>оплата газа</t>
  </si>
  <si>
    <t>оплата электроэнергии</t>
  </si>
  <si>
    <t>оплата водоснабжения</t>
  </si>
  <si>
    <t xml:space="preserve">  питание</t>
  </si>
  <si>
    <t>Расходы, всего</t>
  </si>
  <si>
    <t>в том числе: на выплаты персоналу, всего</t>
  </si>
  <si>
    <t xml:space="preserve">   в том числе:</t>
  </si>
  <si>
    <t xml:space="preserve">   оплата труда</t>
  </si>
  <si>
    <t>заработная плата "неуказных" категорий работников</t>
  </si>
  <si>
    <t>211Н</t>
  </si>
  <si>
    <t>заработная плата "указных" категорий работников</t>
  </si>
  <si>
    <t>211У</t>
  </si>
  <si>
    <t xml:space="preserve">Материальное стимулирование </t>
  </si>
  <si>
    <t>прочие выплаты персоналу, в том числе компенсационного характера</t>
  </si>
  <si>
    <t xml:space="preserve">      иные расходы</t>
  </si>
  <si>
    <t>возмещение работникам (сотрудникам) расходов, связанных со служебными командировками в части оплаты суточных</t>
  </si>
  <si>
    <t xml:space="preserve"> возмещение работникам (сотрудникам) расходов, связанных со служебными командировками в части проезда к месту служебной командировки</t>
  </si>
  <si>
    <t>возмещение работникам (сотрудникам) расходов, связанных со служебными командировками по найму жилых помещений</t>
  </si>
  <si>
    <t xml:space="preserve">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</si>
  <si>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на выплаты по оплате труда</t>
  </si>
  <si>
    <t xml:space="preserve">      начисления на выплаты по оплате труда "неуказных" категорий работников</t>
  </si>
  <si>
    <t>213Н</t>
  </si>
  <si>
    <t xml:space="preserve">      начисления на выплаты по оплате труда "указных" категорий работников</t>
  </si>
  <si>
    <t>213У</t>
  </si>
  <si>
    <t xml:space="preserve">      на иные выплаты работникам</t>
  </si>
  <si>
    <t>213П</t>
  </si>
  <si>
    <t xml:space="preserve">      начисления на выплаты по оплате труда материального стимулирования</t>
  </si>
  <si>
    <t>уплата налогов, сборов и иных платежей, всего</t>
  </si>
  <si>
    <t xml:space="preserve">   из них: налог на имущество организаций и земельный налог</t>
  </si>
  <si>
    <t xml:space="preserve">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</si>
  <si>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</si>
  <si>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</si>
  <si>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 xml:space="preserve">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</si>
  <si>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социальные и иные выплаты населению, всего</t>
  </si>
  <si>
    <t>расходы на закупку товаров, работ, услуг, всего</t>
  </si>
  <si>
    <t xml:space="preserve">   прочую закупку товаров, работ и услуг, всего</t>
  </si>
  <si>
    <t xml:space="preserve">   из них:</t>
  </si>
  <si>
    <t xml:space="preserve">      услуги связи</t>
  </si>
  <si>
    <t xml:space="preserve">      транспортные услуги</t>
  </si>
  <si>
    <t xml:space="preserve">      оплата водоотведения</t>
  </si>
  <si>
    <t xml:space="preserve">      оплата отопления</t>
  </si>
  <si>
    <t xml:space="preserve">      оплата газа</t>
  </si>
  <si>
    <t xml:space="preserve">      оплата электроэнергии</t>
  </si>
  <si>
    <t xml:space="preserve">      оплата водоснабжения</t>
  </si>
  <si>
    <t xml:space="preserve">      оплата аренды</t>
  </si>
  <si>
    <t xml:space="preserve">      медикаменты</t>
  </si>
  <si>
    <t xml:space="preserve">      питание</t>
  </si>
  <si>
    <t xml:space="preserve">      текущий ремонт</t>
  </si>
  <si>
    <t xml:space="preserve">      приобретение ГСМ</t>
  </si>
  <si>
    <t>работы, услуги по содержанию движимого имущества</t>
  </si>
  <si>
    <t>работы, услуги по содержанию недвижимого имущества</t>
  </si>
  <si>
    <t>на приобретение основных средств</t>
  </si>
  <si>
    <t xml:space="preserve">на приобретение материальных запасов </t>
  </si>
  <si>
    <t>капитальные вложения в объекты государственной (муниципальной) собственности, всего</t>
  </si>
  <si>
    <t xml:space="preserve"> увеличение стоимости основных средств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</si>
  <si>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</si>
  <si>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</si>
  <si>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</si>
  <si>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</si>
  <si>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</si>
  <si>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 xml:space="preserve">Раздел 2. Сведения по выплатам на закупки товаров, работ, услуг </t>
  </si>
  <si>
    <t>Анали-тичес-кий    код</t>
  </si>
  <si>
    <t>На 2021 г. текущий финансовый год</t>
  </si>
  <si>
    <t>На 2023 г. второй год планового периода</t>
  </si>
  <si>
    <t>За преде-лами плано-вого периода</t>
  </si>
  <si>
    <t>Выплаты на закупку товаров, работ, услуг, всего &lt;11&gt;</t>
  </si>
  <si>
    <t>по контрактам (договорам), планируемым к заключению в соответстствующем финан-совом году без применения норм Федераль-ного закона № 44-ФЗ и Федерального закона № 223-ФЗ &lt;12&gt;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</si>
  <si>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</si>
  <si>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&lt;13&gt;</t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</si>
  <si>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</si>
  <si>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</si>
  <si>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в соответствии с Федеральным законом № 223-ФЗ &lt;14&gt;</t>
  </si>
  <si>
    <t>за счет субсидий, предоставляемых в соответствии с абзацем вторым пункта 1 статьи 78.1 Бюджетного кодекса Российской Федерации,</t>
  </si>
  <si>
    <t>за счет субсидий, предоставляемых на осуществление капитальных вложений &lt;15&gt;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</si>
  <si>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</si>
  <si>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</si>
  <si>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том числе: в соответствии с Федеральным законом № 44-ФЗ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</si>
  <si>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</si>
  <si>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&lt;16&gt;</t>
  </si>
  <si>
    <t>в том числе по году начала закупки:</t>
  </si>
  <si>
    <t>Итого по договорам, планируемым к заключению в соответвующем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</si>
  <si>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</si>
  <si>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 xml:space="preserve">              (подпись)          (расшифровка подписи)</t>
  </si>
  <si>
    <t>Руководитель планово-финансовой</t>
  </si>
  <si>
    <t>службы учреждения</t>
  </si>
  <si>
    <t>И.А.Сидельникова</t>
  </si>
  <si>
    <t xml:space="preserve">Исполнитель </t>
  </si>
  <si>
    <t>М.Н.Мальцева</t>
  </si>
  <si>
    <t>Согласовано:</t>
  </si>
  <si>
    <t>Начальник управления финансового планирования,</t>
  </si>
  <si>
    <t>организации предоставления социальных выплат</t>
  </si>
  <si>
    <t xml:space="preserve">и мер соцподдержки  Департамента социальной </t>
  </si>
  <si>
    <t>защиты, опеки и попечительства, труда и занятости</t>
  </si>
  <si>
    <t>Орловской области</t>
  </si>
  <si>
    <t xml:space="preserve">          И. Н. Лясковская</t>
  </si>
  <si>
    <t>Расчеты (обоснования) к плану финансово-хозяйчтвенной деятельности государственного (муниципального) учреждения</t>
  </si>
  <si>
    <t xml:space="preserve">Наименование учреждения: </t>
  </si>
  <si>
    <t>1.1. Расчеты (обоснования) выплат персоналу (строка 210)</t>
  </si>
  <si>
    <r>
      <t xml:space="preserve">Код видов расходов бюджет </t>
    </r>
    <r>
      <rPr>
        <u val="single"/>
        <sz val="10"/>
        <rFont val="Times New Roman"/>
        <family val="1"/>
      </rPr>
      <t>111</t>
    </r>
  </si>
  <si>
    <t>Источник финансового обеспечения  областной буджет______________________________</t>
  </si>
  <si>
    <t>Код видов расходов 211У</t>
  </si>
  <si>
    <t>Кол-во штатных единиц</t>
  </si>
  <si>
    <t>Среднеспи-сочная численность работников на 01.01.2020 г.</t>
  </si>
  <si>
    <t>Базовый оклад</t>
  </si>
  <si>
    <t>За квалификационную категорию</t>
  </si>
  <si>
    <t>За стаж работы по специальности</t>
  </si>
  <si>
    <t>Персональный повышающий коэффициент</t>
  </si>
  <si>
    <t>Выплаты работникам, занятым на тяжелых работах, с вредными и опасными условиями труда</t>
  </si>
  <si>
    <t xml:space="preserve">За стаж непрерывной работы </t>
  </si>
  <si>
    <t>Стимулирующие выплаты</t>
  </si>
  <si>
    <t>ФЗП в месяц</t>
  </si>
  <si>
    <t>МП к отпуску</t>
  </si>
  <si>
    <t>Доплата за работу в праздничные дни</t>
  </si>
  <si>
    <t>Доплата за работу в ночное время</t>
  </si>
  <si>
    <t>Годовой ФЗП (по среднесписочной численности)</t>
  </si>
  <si>
    <t>Начисления на ФЗП</t>
  </si>
  <si>
    <t>Справочно МФЗП за 2021 год на 1 человека (исходя из среднемесячного дохода от трудовой деятельности ЗП по региону в сумме 29697 рубля)</t>
  </si>
  <si>
    <t>%</t>
  </si>
  <si>
    <t>Социальные работники</t>
  </si>
  <si>
    <t>среднесписочная численность списочного состава</t>
  </si>
  <si>
    <t>среднесписочная численность внешних совместителей</t>
  </si>
  <si>
    <t>Врачи</t>
  </si>
  <si>
    <t>Средний медицинский персонал</t>
  </si>
  <si>
    <t>Младший медицинский персонал</t>
  </si>
  <si>
    <t>Педагогический персонал</t>
  </si>
  <si>
    <t>Прочий персонал, в том числе:</t>
  </si>
  <si>
    <t>Административно-управленческий персонал</t>
  </si>
  <si>
    <t>Хозяйственно-обслуживающий персонал</t>
  </si>
  <si>
    <t>ИТОГО*</t>
  </si>
  <si>
    <t>* - численность работников в целом по учреждению, сумма надбавок, фонда оплаты труда в целом по учреждению.</t>
  </si>
  <si>
    <t>ЗП</t>
  </si>
  <si>
    <t>Лимиты 211</t>
  </si>
  <si>
    <t>в МП к отпуску -0,04 коп.</t>
  </si>
  <si>
    <t>Код видов расходов 211Н</t>
  </si>
  <si>
    <t>Среднеспи-сочная численность работников на 01.06.21 г.</t>
  </si>
  <si>
    <t>1.2. Расчеты (обоснования) выплат персоналу при направлении в служебные командировки</t>
  </si>
  <si>
    <t xml:space="preserve">код вида расходов   </t>
  </si>
  <si>
    <t>источник финансового обеспечения  приносящая доход деятельности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</si>
  <si>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</si>
  <si>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</si>
  <si>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</si>
  <si>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</si>
  <si>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</si>
  <si>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</si>
  <si>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</t>
  </si>
  <si>
    <t xml:space="preserve">Итого: </t>
  </si>
  <si>
    <t>х</t>
  </si>
  <si>
    <t xml:space="preserve">код вида расходов     </t>
  </si>
  <si>
    <t>источник финансового обеспечения  субсидия на выполнение государственного задания</t>
  </si>
  <si>
    <t>1.3. Расчеты (обоснования) выплат персоналу по уходу за ребенком</t>
  </si>
  <si>
    <t>код вида расходов   112 (7660) 266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</si>
  <si>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</si>
  <si>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</si>
  <si>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</si>
  <si>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Ежемесячные компенсационные выплаты по уходу за ребенком до 3 лет</t>
  </si>
  <si>
    <t>код вида расходов  112 (7660) 266</t>
  </si>
  <si>
    <t>2</t>
  </si>
  <si>
    <t>3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</si>
  <si>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</si>
  <si>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Код видов расходов</t>
  </si>
  <si>
    <t>119(213)</t>
  </si>
  <si>
    <t xml:space="preserve">Источник финансового обеспечения </t>
  </si>
  <si>
    <t>субсидия на выполнение госзадания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</si>
  <si>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</si>
  <si>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</si>
  <si>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</si>
  <si>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</si>
  <si>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</si>
  <si>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</si>
  <si>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</si>
  <si>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</si>
  <si>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руками из верхней ячейки кроме 1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</si>
  <si>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</si>
  <si>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</si>
  <si>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</si>
  <si>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</si>
  <si>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</si>
  <si>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</si>
  <si>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</si>
  <si>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</si>
  <si>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</si>
  <si>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</si>
  <si>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</si>
  <si>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</si>
  <si>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</si>
  <si>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</si>
  <si>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приносящая доход деятельность</t>
  </si>
  <si>
    <t>2. Расчеты (обоснования) расходов на социальные и иные выплаты населению</t>
  </si>
  <si>
    <t xml:space="preserve">     321   (262)</t>
  </si>
  <si>
    <t xml:space="preserve">приносящая доход деятельность </t>
  </si>
  <si>
    <t>Размер одной выплаты, руб.</t>
  </si>
  <si>
    <t>Количество 
выплат в год</t>
  </si>
  <si>
    <t>Общая сумма выплат, руб. 
(гр. 3 x гр. 4)</t>
  </si>
  <si>
    <t>Пособия по социальной помощи населению</t>
  </si>
  <si>
    <t>3. Расчет (обоснование) расходов на уплату налогов, сборов и иных платежей</t>
  </si>
  <si>
    <t xml:space="preserve">        851   (7680)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</si>
  <si>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</si>
  <si>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</si>
  <si>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</si>
  <si>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</si>
  <si>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Налог на имущество, всего</t>
  </si>
  <si>
    <t>движимое имущество</t>
  </si>
  <si>
    <t xml:space="preserve">земельный налог </t>
  </si>
  <si>
    <t>п колпна , ул.ленина4, кадастровый номер 57:23:0010202:175</t>
  </si>
  <si>
    <t>п колпна , ул.гагарина7, кадастровый номер 57:23:0010101:150</t>
  </si>
  <si>
    <t>п колпна , ул.гагарина 4а, кадастровый номер 57:23:0010101:1125</t>
  </si>
  <si>
    <t xml:space="preserve">        852   (7680)</t>
  </si>
  <si>
    <t>Транспортный налог</t>
  </si>
  <si>
    <t>автомобиль легковой УАЗ 31512 76 л.с.</t>
  </si>
  <si>
    <t>автомобиль легковой уаз 22069-04</t>
  </si>
  <si>
    <t>автомобиль легковой уаз 220695-04 112 л.с.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</si>
  <si>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</si>
  <si>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</si>
  <si>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 xml:space="preserve">   </t>
  </si>
  <si>
    <t>6. Расчет (обоснование) расходов на закупку товаров, работ, услуг</t>
  </si>
  <si>
    <t xml:space="preserve">   244   (2210)</t>
  </si>
  <si>
    <t>субсидия на выполнение государственного задания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</si>
  <si>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</si>
  <si>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</si>
  <si>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</si>
  <si>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</si>
  <si>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</si>
  <si>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 xml:space="preserve"> Итого:</t>
  </si>
  <si>
    <t>услуги интернет</t>
  </si>
  <si>
    <t>внутризоновые телефонные соединения автоматическом способом</t>
  </si>
  <si>
    <t>6.2. Расчет (обоснование) расходов на оплату транспортных услуг</t>
  </si>
  <si>
    <t>код видов расходов     244 (2220)</t>
  </si>
  <si>
    <t>источник финансового обеспечения   приносящая дод деятельности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</si>
  <si>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</si>
  <si>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</si>
  <si>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</si>
  <si>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</si>
  <si>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код вида расходов   247 (2230)</t>
  </si>
  <si>
    <t xml:space="preserve">источник финансового обеспечения  субсидия на выполнение государственного задания 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</si>
  <si>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</si>
  <si>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</si>
  <si>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</si>
  <si>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</si>
  <si>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Природный газ , всего в том  числе</t>
  </si>
  <si>
    <t>нежилое здание по адресу ул.Ленина ,д4</t>
  </si>
  <si>
    <t>Жилое здание по адресу ,ул.Гагарина,д7</t>
  </si>
  <si>
    <t>Электроэнергия, в том числе</t>
  </si>
  <si>
    <t>нежилое здание по адресу , ул. Ленина,д4</t>
  </si>
  <si>
    <t>жилое здание по адресу ,ул. Гагарина, д7</t>
  </si>
  <si>
    <t>код вида расходов   244  (2230)</t>
  </si>
  <si>
    <t>Водоснабжение, в том числе</t>
  </si>
  <si>
    <t>нежилое здание по адресу ,ул. Ленина,д4</t>
  </si>
  <si>
    <t>жилое здпние по адресу , ул.гагарина,д 7</t>
  </si>
  <si>
    <t>код вида расходов   247  (2230)</t>
  </si>
  <si>
    <t>источник финансового обеспечения  приносящая доход деятельность</t>
  </si>
  <si>
    <t>Природный газ , транспортировка</t>
  </si>
  <si>
    <t>4</t>
  </si>
  <si>
    <t>Отопление</t>
  </si>
  <si>
    <t>Водоотведение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</si>
  <si>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</si>
  <si>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</si>
  <si>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</si>
  <si>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</si>
  <si>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</si>
  <si>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код вида расходов   244 (7660) 225</t>
  </si>
  <si>
    <t>источник финансового обеспечения приносящая доход деятельность</t>
  </si>
  <si>
    <t>Объект</t>
  </si>
  <si>
    <t>Количество 
работ 
(услуг)</t>
  </si>
  <si>
    <t>Стоимость 
работ (услуг), 
руб.</t>
  </si>
  <si>
    <t>вывоз тко</t>
  </si>
  <si>
    <t>жилое здание дома ветеранов</t>
  </si>
  <si>
    <t>дератизация</t>
  </si>
  <si>
    <t>Филиал ФГУП "Охрана"  Росгвардии по Орловской области</t>
  </si>
  <si>
    <t>6</t>
  </si>
  <si>
    <t>ремонт офисного оборудования</t>
  </si>
  <si>
    <t>11</t>
  </si>
  <si>
    <t>проверка газоанализаторов, пропитка чердака</t>
  </si>
  <si>
    <t>12</t>
  </si>
  <si>
    <t>Филиал ФБУЗ"Центр гигиены и эпидемологии в Орловской области в г .Ливны"ЛС</t>
  </si>
  <si>
    <t>13</t>
  </si>
  <si>
    <t>техобслуживание газового  оборудования</t>
  </si>
  <si>
    <t>техническое обслуживание пожарной сигнализации ВДПО Орловской области</t>
  </si>
  <si>
    <t xml:space="preserve">административное здание </t>
  </si>
  <si>
    <t>АО "Газпром газораспределение Орел" техобслуживание</t>
  </si>
  <si>
    <t>источник финансового обеспечения субсидия на выполнение государственного задания</t>
  </si>
  <si>
    <t>6.6. Расчет (обоснование) расходов на оплату прочих работ, услуг</t>
  </si>
  <si>
    <t>код вида расходов 244 (7660) 226</t>
  </si>
  <si>
    <t>Количество договоров</t>
  </si>
  <si>
    <t>Стоимость 
услуги, руб.</t>
  </si>
  <si>
    <t>Филиал ФГУП "Охрана"  Росгвардии по Орловской области услуги пультовой охраны</t>
  </si>
  <si>
    <t xml:space="preserve">ООО МК " Проект-Труд" услуги по организации автоматического мониторинга сигналов удаленных систем пожарной сигнализации </t>
  </si>
  <si>
    <t xml:space="preserve"> ООО "Техинформ" сопровождение 1с</t>
  </si>
  <si>
    <t>5</t>
  </si>
  <si>
    <t>медосмотр проживающих в доме ветеранов</t>
  </si>
  <si>
    <t>БУЗ Орловской области "Колпнянская ЦРБ" предрейсовый осмотр водителей</t>
  </si>
  <si>
    <t>7</t>
  </si>
  <si>
    <t>договор гпх на оказание услуг</t>
  </si>
  <si>
    <t>8</t>
  </si>
  <si>
    <t>страховые взносы от договора гпх</t>
  </si>
  <si>
    <t>9</t>
  </si>
  <si>
    <t>ФГБУ " Центральная научно- методическая ветеринарная лаборатория" ветеринарные услуги</t>
  </si>
  <si>
    <t>10</t>
  </si>
  <si>
    <t>обучение по программе пожарно-технического минимума</t>
  </si>
  <si>
    <t>приобретение карты касперского продление</t>
  </si>
  <si>
    <t>14</t>
  </si>
  <si>
    <t>15</t>
  </si>
  <si>
    <t>ИП Агарков В.А.</t>
  </si>
  <si>
    <t>13 980,00</t>
  </si>
  <si>
    <t>16</t>
  </si>
  <si>
    <t>ООО" Ведущая Утилизирующая Компания- Сервис"</t>
  </si>
  <si>
    <t>УФК по Орловской области (филиал ЦЛАТИ по Орловской области л/с 20546U99930)</t>
  </si>
  <si>
    <t>ИП Захаренков Юрий Иванович</t>
  </si>
  <si>
    <t>17</t>
  </si>
  <si>
    <t>ООО "ЧОО Шторм" оказание охранных услуг в административном здании</t>
  </si>
  <si>
    <t>18</t>
  </si>
  <si>
    <t>ООО "Стерх" сопровождение официального сайта</t>
  </si>
  <si>
    <t>19</t>
  </si>
  <si>
    <t>ООО "Техинформ" сопровождение программ</t>
  </si>
  <si>
    <t>20</t>
  </si>
  <si>
    <t>21</t>
  </si>
  <si>
    <t>ООО"Гарант-сервис Орел" услуги по переносу в астрал-отчет, програмное обеспечение</t>
  </si>
  <si>
    <t>22</t>
  </si>
  <si>
    <t>УФПС Орловской области - филиал ФГУП "Почта России" подписные издания</t>
  </si>
  <si>
    <t>23</t>
  </si>
  <si>
    <t>Соболезнования, информ. Центр.</t>
  </si>
  <si>
    <t>24</t>
  </si>
  <si>
    <t>Прочее</t>
  </si>
  <si>
    <t>6.7. Расчет (обоснование) расходов на страхование</t>
  </si>
  <si>
    <t>код вида расходов 244   (7660) 227</t>
  </si>
  <si>
    <t xml:space="preserve">источник финансового обеспечения субсидия на выполнение государственного задания </t>
  </si>
  <si>
    <t>Средняя стоимость, руб.</t>
  </si>
  <si>
    <t>Сумма, руб. 
(гр. 2 x гр. 3)</t>
  </si>
  <si>
    <t>6.8. Расчет (обоснование) расходов на страхование</t>
  </si>
  <si>
    <t>Страхование ОСАГО</t>
  </si>
  <si>
    <t>6.8. Расчет (обоснование) расходов на услуги, работы для целей капитальных вложений</t>
  </si>
  <si>
    <t>код вида расходов 244   (7660) 228</t>
  </si>
  <si>
    <t>6.9. Расчет (обоснование) расходов на приобретение основных средств</t>
  </si>
  <si>
    <t>код вида расходов   244 (7660) 310</t>
  </si>
  <si>
    <t>код вида расходов 244   (7660) 310</t>
  </si>
  <si>
    <t>код вида расходов 407   (7660) 310</t>
  </si>
  <si>
    <t>6.10. Расчет (обоснование) расходов на приобретение  материальных запасов  лекарственных препаратов и материалов, применяемых в медицинских целях</t>
  </si>
  <si>
    <t xml:space="preserve"> код вида расходов 244 (7500)341</t>
  </si>
  <si>
    <t xml:space="preserve"> код вида расходов 244 (7500)  341</t>
  </si>
  <si>
    <t>Медикаменты</t>
  </si>
  <si>
    <t>6.11. Расчет (обоснование) расходов на приобретение  материальных запасов продуктов питания</t>
  </si>
  <si>
    <t xml:space="preserve"> код вида расходов 244   (7520) 342</t>
  </si>
  <si>
    <t>продукты питания</t>
  </si>
  <si>
    <t>источник финансового обеспечения субсидия на иные цели</t>
  </si>
  <si>
    <t>6.12. Расчет (обоснование) расходов на приобретение  материальных запасов горюче-смазочных материалов"</t>
  </si>
  <si>
    <t>код вида расходов 244   (7580) 343</t>
  </si>
  <si>
    <t>ГСМ</t>
  </si>
  <si>
    <t>источник финансового обеспечения целевые субсидии</t>
  </si>
  <si>
    <t>6.13. Расчет (обоснование) расходов на приобретение  материальных запасов строительных материалов</t>
  </si>
  <si>
    <t>код вида расходов 244   (7660) 344</t>
  </si>
  <si>
    <t>Строительгые материалы</t>
  </si>
  <si>
    <t>6.14. Расчет (обоснование) расходов на приобретение  материальных запасов мягкого инвентаря</t>
  </si>
  <si>
    <t>код вида расходов 244   (7660) 345</t>
  </si>
  <si>
    <t>Мягкий инвентарь</t>
  </si>
  <si>
    <t>2021 год</t>
  </si>
  <si>
    <t>6.15. Расчет (обоснование) расходов на приобретение прочих оборотных запасов (материалов)</t>
  </si>
  <si>
    <t xml:space="preserve"> код вида расходов 244   (7660) 346</t>
  </si>
  <si>
    <t xml:space="preserve">ИП Агарков В.А. Монитор 19"LED B1940W(б/у), картриджи </t>
  </si>
  <si>
    <t>ИП Душаев Юрий Николаевич Вытяжка d200</t>
  </si>
  <si>
    <t>ИП Ефремова Галина Анатольевна</t>
  </si>
  <si>
    <t>ИП Копылова Нина Васильевна</t>
  </si>
  <si>
    <t>ИП Моргунова Зоя Алексеевна</t>
  </si>
  <si>
    <t>ИП Пенькова Лолита Павловна</t>
  </si>
  <si>
    <t>ИП Петров Роман Вячеславович</t>
  </si>
  <si>
    <t>ИП Спасский Юрий Тихонович</t>
  </si>
  <si>
    <t>ИП Федькин Николай Иванович</t>
  </si>
  <si>
    <t>Колпнянское РАЙПО</t>
  </si>
  <si>
    <t xml:space="preserve">КФК "Возрождение " </t>
  </si>
  <si>
    <t>Общество с ограниченной ответственностью " РиМ"</t>
  </si>
  <si>
    <t>Общество с ограниченной ответственностью "Первая Канцелярская Компания"</t>
  </si>
  <si>
    <t>ООО " Пульс- О"</t>
  </si>
  <si>
    <t>ООО "Алтей"</t>
  </si>
  <si>
    <t>ООО "Печатник" печати</t>
  </si>
  <si>
    <t>ООО "Техинформ"</t>
  </si>
  <si>
    <t>ООО "Чистые пруды"</t>
  </si>
  <si>
    <t>Итого 7660</t>
  </si>
  <si>
    <t>6.16. Расчет (обоснование) расходов на приобретение  прочих материальных запасов однократного применения</t>
  </si>
  <si>
    <t xml:space="preserve"> код вида расходов 244   (7660) 349</t>
  </si>
  <si>
    <t>Приобретение подарков, сувениров</t>
  </si>
  <si>
    <t>Источник финансового обеспечения  приносящий доход деятельность</t>
  </si>
  <si>
    <t>Среднеспи-сочная численность работников на 01.06.19 г.</t>
  </si>
  <si>
    <t>Справочно МФЗП за 2019 год на 1 человека (исходя из среднемесячного дохода от трудовой деятельности ЗП по региону в сумме 25 864 рубля)</t>
  </si>
  <si>
    <t>У</t>
  </si>
  <si>
    <t>Н</t>
  </si>
  <si>
    <t>Лимиты</t>
  </si>
  <si>
    <t>Профинансировано</t>
  </si>
  <si>
    <t>Г.В.Косова</t>
  </si>
  <si>
    <t xml:space="preserve">                                                               </t>
  </si>
  <si>
    <t>Член Правительства Орловской области-</t>
  </si>
  <si>
    <t xml:space="preserve">руководитель  Департамента социальной </t>
  </si>
  <si>
    <t>___________________ И.А.Гаврилина</t>
  </si>
  <si>
    <t xml:space="preserve"> </t>
  </si>
  <si>
    <t>оплата отпусков и выплаты компенсации за неиспользованные отпуска работникам стационарных организаций социального обслуживания</t>
  </si>
  <si>
    <t xml:space="preserve">      начисления на выплаты по оплате отпусков</t>
  </si>
  <si>
    <t>29.10.2021</t>
  </si>
  <si>
    <t>№</t>
  </si>
  <si>
    <t>Количество работников-получателей выплат стимулирующего характера, за особые условия труда и дополнительную нагрузку</t>
  </si>
  <si>
    <t xml:space="preserve">Объем средств направленных на оплату отпусков работникам получателей выплат стимулирующего характера, за особые условия труда и дополнительную нагрузку, в отчетном периоде на оплату отпусков  
</t>
  </si>
  <si>
    <t>Обращения работников получателей выплат стимулирующего характера, за особые условия труда и дополнительную нагрузку, по вопросам, связанным с осуществлением оплаты отпусков (жалобы, консультации, поступившие в органы исполнительной власти субъектов РФ в официальном порядке,) (за отчетный период).</t>
  </si>
  <si>
    <t>Всего, человек</t>
  </si>
  <si>
    <t>из них воспользовавшихся отпуском или правом на компенсацию за неиспользованный отпуск в отчетном периоде (с 01.01.2021г.), человек</t>
  </si>
  <si>
    <t>Федеральный бюджет (2021 г.) рублей</t>
  </si>
  <si>
    <t>Региональный бюджет (2021 г.), рублей</t>
  </si>
  <si>
    <t>Общее количество обращений (жалобы, консультации), ед.</t>
  </si>
  <si>
    <t>Количество рассмотренных обращений (жалобы, консультации), ед.</t>
  </si>
  <si>
    <t>Страховые взносы  по оплате отпусков целевые субсидии</t>
  </si>
  <si>
    <t>субсидия на иные цели</t>
  </si>
  <si>
    <t>Наименование</t>
  </si>
  <si>
    <t xml:space="preserve">Субсидия на оплату отпусков </t>
  </si>
  <si>
    <t>111(211)</t>
  </si>
  <si>
    <t>целевка</t>
  </si>
  <si>
    <t xml:space="preserve">бюджет </t>
  </si>
  <si>
    <t>внебюджет</t>
  </si>
  <si>
    <t>1.</t>
  </si>
  <si>
    <t>1.1.</t>
  </si>
  <si>
    <t>1.4</t>
  </si>
  <si>
    <t>1.3.1</t>
  </si>
  <si>
    <t>1.3.2</t>
  </si>
  <si>
    <t>1.4.1</t>
  </si>
  <si>
    <t>1.4.1.1</t>
  </si>
  <si>
    <t>1.4.1.2</t>
  </si>
  <si>
    <t>1.4.2</t>
  </si>
  <si>
    <t>1.4.3</t>
  </si>
  <si>
    <t>1.4.2.1</t>
  </si>
  <si>
    <t>1.4.2.2</t>
  </si>
  <si>
    <t>1.4.4</t>
  </si>
  <si>
    <t>1.4.5</t>
  </si>
  <si>
    <t>1.4.4.1</t>
  </si>
  <si>
    <t>1.4.4.2</t>
  </si>
  <si>
    <t>1.4.5.1</t>
  </si>
  <si>
    <t>1.4.5.2</t>
  </si>
  <si>
    <t>3.1</t>
  </si>
  <si>
    <t>Год начала закупки</t>
  </si>
  <si>
    <t>классификации</t>
  </si>
  <si>
    <t>Российской</t>
  </si>
  <si>
    <t>текущий</t>
  </si>
  <si>
    <t>первый год</t>
  </si>
  <si>
    <t>второй год</t>
  </si>
  <si>
    <t>План финансово-хозяйственной деятельности на 2021 г.</t>
  </si>
  <si>
    <t>и плановый период 2022 и 2023 годов</t>
  </si>
  <si>
    <t>от</t>
  </si>
  <si>
    <t>Орган, осуществляющий</t>
  </si>
  <si>
    <t>функции и полномочия учредителя</t>
  </si>
  <si>
    <t>ДЕПАРТАМЕНТ СОЦИАЛЬНОЙ ЗАЩИТЫ, ОПЕКИ И ПОПЕЧИТЕЛЬСТВА, ТРУДА И ЗАНЯТОСТИ ОРЛОВСКОЙ ОБЛАСТИ</t>
  </si>
  <si>
    <t>По Сводному реестру</t>
  </si>
  <si>
    <t>Учреждение</t>
  </si>
  <si>
    <t>БЮДЖЕТНОЕ УЧРЕЖДЕНИЕ ОРЛОВСКОЙ ОБЛАСТИ "ЦЕНТР СОЦИАЛЬНОГО ОБСЛУЖИВАНИЯ НАСЕЛЕНИЯ КОЛПНЯНСКОГО РАЙОНА"</t>
  </si>
  <si>
    <t>542У4053</t>
  </si>
  <si>
    <t>Единица измерения</t>
  </si>
  <si>
    <t>руб.</t>
  </si>
  <si>
    <t>Код</t>
  </si>
  <si>
    <t>строки</t>
  </si>
  <si>
    <t>Аналитический</t>
  </si>
  <si>
    <t>код</t>
  </si>
  <si>
    <t>На 2021</t>
  </si>
  <si>
    <t>финансовый год</t>
  </si>
  <si>
    <t>На 2022</t>
  </si>
  <si>
    <t>планового периода</t>
  </si>
  <si>
    <t>На 2023</t>
  </si>
  <si>
    <t>за пределами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</si>
  <si>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</si>
  <si>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</si>
  <si>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</t>
  </si>
  <si>
    <t>доходы от собственности,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</si>
  <si>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</si>
  <si>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прочие поступления, всего</t>
  </si>
  <si>
    <t>на выплаты персоналу, всего</t>
  </si>
  <si>
    <t>оплата труда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</si>
  <si>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</si>
  <si>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</si>
  <si>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</si>
  <si>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</si>
  <si>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</si>
  <si>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</si>
  <si>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</si>
  <si>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</si>
  <si>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</si>
  <si>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</si>
  <si>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</si>
  <si>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</si>
  <si>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</si>
  <si>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</si>
  <si>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</si>
  <si>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</si>
  <si>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</si>
  <si>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</si>
  <si>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</si>
  <si>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</si>
  <si>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</si>
  <si>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</si>
  <si>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</si>
  <si>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</si>
  <si>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</si>
  <si>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</si>
  <si>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</si>
  <si>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</si>
  <si>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</si>
  <si>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услуги связи</t>
  </si>
  <si>
    <t>транспортные услуги</t>
  </si>
  <si>
    <t>Коммунальные услуги</t>
  </si>
  <si>
    <t>Питание</t>
  </si>
  <si>
    <t>Приобретение ГСМ</t>
  </si>
  <si>
    <t>Иные расходы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</si>
  <si>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</si>
  <si>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</si>
  <si>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</si>
  <si>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</si>
  <si>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</si>
  <si>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</si>
  <si>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</si>
  <si>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</si>
  <si>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</si>
  <si>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</si>
  <si>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п/п</t>
  </si>
  <si>
    <t>Год начала</t>
  </si>
  <si>
    <t>закупки</t>
  </si>
  <si>
    <t>Код по бюджетной</t>
  </si>
  <si>
    <t>Федерации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</si>
  <si>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</si>
  <si>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</si>
  <si>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</si>
  <si>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</si>
  <si>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</si>
  <si>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</si>
  <si>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1.3.1.</t>
  </si>
  <si>
    <t>1.3.2.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</si>
  <si>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</si>
  <si>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</si>
  <si>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1.4.1.</t>
  </si>
  <si>
    <t>1.4.1.1.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</si>
  <si>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</si>
  <si>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</si>
  <si>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</si>
  <si>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</si>
  <si>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</si>
  <si>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</si>
  <si>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</si>
  <si>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</si>
  <si>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1.4.4.1.</t>
  </si>
  <si>
    <t>1.4.4.2.</t>
  </si>
  <si>
    <t>1.4.5.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</si>
  <si>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</si>
  <si>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</si>
  <si>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</si>
  <si>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</si>
  <si>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</si>
  <si>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</si>
  <si>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</si>
  <si>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</si>
  <si>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</si>
  <si>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Итого:</t>
  </si>
  <si>
    <t>питание, телефон, вода</t>
  </si>
  <si>
    <t>2020 год</t>
  </si>
  <si>
    <t>ГЗ</t>
  </si>
  <si>
    <t>ЦС</t>
  </si>
  <si>
    <t xml:space="preserve">ИТОГО </t>
  </si>
  <si>
    <t>на 2021</t>
  </si>
  <si>
    <t>питание работников ЦС</t>
  </si>
  <si>
    <t>газ, свет</t>
  </si>
  <si>
    <t>Итого по 223ФЗ и 44 ФЗ</t>
  </si>
  <si>
    <t>Внебюджет ДВ+ на дому</t>
  </si>
  <si>
    <t>Внебюджет на дому платные</t>
  </si>
  <si>
    <t>Вывоз ТКО</t>
  </si>
  <si>
    <t>7 570,00</t>
  </si>
  <si>
    <t>58 170,00</t>
  </si>
  <si>
    <t>16 680,00</t>
  </si>
  <si>
    <t>31 998,00</t>
  </si>
  <si>
    <t>34 450,00</t>
  </si>
  <si>
    <t>ООО "СЕКЪЮРИТИ ПЛЮС"</t>
  </si>
  <si>
    <t xml:space="preserve">ИП Агарков В.А.  </t>
  </si>
  <si>
    <t>ООО "Тепломантаж "</t>
  </si>
  <si>
    <t>ООО "ДНС Ритейл"</t>
  </si>
  <si>
    <t>Нет</t>
  </si>
  <si>
    <t xml:space="preserve">Нет </t>
  </si>
  <si>
    <t>02.01.2021 12:00:00</t>
  </si>
  <si>
    <t>00000001</t>
  </si>
  <si>
    <t>RUB</t>
  </si>
  <si>
    <t>Топорова В. А. - Отделение дом ветеранов</t>
  </si>
  <si>
    <t>ООО "Колпнянский  хлебозавод "</t>
  </si>
  <si>
    <t>Договор 10/2021 от 01.01.2021</t>
  </si>
  <si>
    <t>02.01.2021 12:00:01</t>
  </si>
  <si>
    <t>00000002</t>
  </si>
  <si>
    <t>Коноплева С. И. - Отделение временного(постоянного) проживания граждан пожило</t>
  </si>
  <si>
    <t>Договор 9/2021 от 01.01.2021</t>
  </si>
  <si>
    <t>03.01.2021 12:00:00</t>
  </si>
  <si>
    <t>00000003</t>
  </si>
  <si>
    <t>03.01.2021 12:00:01</t>
  </si>
  <si>
    <t>00000004</t>
  </si>
  <si>
    <t>04.01.2021 12:00:00</t>
  </si>
  <si>
    <t>00000005</t>
  </si>
  <si>
    <t>04.01.2021 12:00:01</t>
  </si>
  <si>
    <t>00000006</t>
  </si>
  <si>
    <t>05.01.2021 12:00:00</t>
  </si>
  <si>
    <t>00000007</t>
  </si>
  <si>
    <t>05.01.2021 12:00:01</t>
  </si>
  <si>
    <t>00000008</t>
  </si>
  <si>
    <t>06.01.2021 12:00:00</t>
  </si>
  <si>
    <t>00000009</t>
  </si>
  <si>
    <t>06.01.2021 12:00:01</t>
  </si>
  <si>
    <t>00000010</t>
  </si>
  <si>
    <t>07.01.2021 12:00:00</t>
  </si>
  <si>
    <t>00000011</t>
  </si>
  <si>
    <t>07.01.2021 12:00:01</t>
  </si>
  <si>
    <t>00000012</t>
  </si>
  <si>
    <t>08.01.2021 12:00:00</t>
  </si>
  <si>
    <t>00000013</t>
  </si>
  <si>
    <t>08.01.2021 12:00:01</t>
  </si>
  <si>
    <t>00000014</t>
  </si>
  <si>
    <t>09.01.2021 12:00:00</t>
  </si>
  <si>
    <t>00000015</t>
  </si>
  <si>
    <t>09.01.2021 12:00:01</t>
  </si>
  <si>
    <t>00000016</t>
  </si>
  <si>
    <t>10.01.2021 12:00:00</t>
  </si>
  <si>
    <t>00000017</t>
  </si>
  <si>
    <t>10.01.2021 12:00:01</t>
  </si>
  <si>
    <t>00000018</t>
  </si>
  <si>
    <t>11.01.2021 12:00:00</t>
  </si>
  <si>
    <t>00000019</t>
  </si>
  <si>
    <t>11.01.2021 12:00:01</t>
  </si>
  <si>
    <t>00000020</t>
  </si>
  <si>
    <t>12.01.2021 16:23:25</t>
  </si>
  <si>
    <t>00000021</t>
  </si>
  <si>
    <t>12.01.2021 16:23:26</t>
  </si>
  <si>
    <t>00000022</t>
  </si>
  <si>
    <t>12.01.2021 16:23:27</t>
  </si>
  <si>
    <t>00000030</t>
  </si>
  <si>
    <t>ИП Сафронов Роман Владимирович</t>
  </si>
  <si>
    <t>Договор 4/2021 от 18.12.2020</t>
  </si>
  <si>
    <t>12.01.2021 16:23:28</t>
  </si>
  <si>
    <t>00000031</t>
  </si>
  <si>
    <t>Договор 3/2021 от 18.12.2020</t>
  </si>
  <si>
    <t>12.01.2021 16:23:29</t>
  </si>
  <si>
    <t>00000032</t>
  </si>
  <si>
    <t>Договор 5/2021 от 01.01.2021</t>
  </si>
  <si>
    <t>12.01.2021 16:23:30</t>
  </si>
  <si>
    <t>00000033</t>
  </si>
  <si>
    <t>Договор 8/2021 от 01.01.2021</t>
  </si>
  <si>
    <t>13.01.2021 12:00:00</t>
  </si>
  <si>
    <t>00000023</t>
  </si>
  <si>
    <t>13.01.2021 12:00:01</t>
  </si>
  <si>
    <t>00000024</t>
  </si>
  <si>
    <t>14.01.2021 13:28:34</t>
  </si>
  <si>
    <t>00000025</t>
  </si>
  <si>
    <t>14.01.2021 13:28:35</t>
  </si>
  <si>
    <t>00000026</t>
  </si>
  <si>
    <t>15.01.2021 12:00:00</t>
  </si>
  <si>
    <t>00000027</t>
  </si>
  <si>
    <t>Договор 15/20 от 18.12.2020</t>
  </si>
  <si>
    <t>15.01.2021 12:00:01</t>
  </si>
  <si>
    <t>00000028</t>
  </si>
  <si>
    <t>15.01.2021 12:00:02</t>
  </si>
  <si>
    <t>00000029</t>
  </si>
  <si>
    <t>Договор 15/2020 от 18.12.2020</t>
  </si>
  <si>
    <t>15.01.2021 12:00:03</t>
  </si>
  <si>
    <t>00000034</t>
  </si>
  <si>
    <t>15.01.2021 12:00:04</t>
  </si>
  <si>
    <t>00000035</t>
  </si>
  <si>
    <t>16.01.2021 12:00:00</t>
  </si>
  <si>
    <t>00000036</t>
  </si>
  <si>
    <t>16.01.2021 12:00:01</t>
  </si>
  <si>
    <t>00000037</t>
  </si>
  <si>
    <t>17.01.2021 12:00:00</t>
  </si>
  <si>
    <t>00000038</t>
  </si>
  <si>
    <t>17.01.2021 12:00:01</t>
  </si>
  <si>
    <t>00000039</t>
  </si>
  <si>
    <t>18.01.2021 12:00:00</t>
  </si>
  <si>
    <t>00000040</t>
  </si>
  <si>
    <t>18.01.2021 12:00:01</t>
  </si>
  <si>
    <t>00000041</t>
  </si>
  <si>
    <t>19.01.2021 12:00:01</t>
  </si>
  <si>
    <t>00000042</t>
  </si>
  <si>
    <t>19.01.2021 12:00:02</t>
  </si>
  <si>
    <t>00000043</t>
  </si>
  <si>
    <t>19.01.2021 12:00:03</t>
  </si>
  <si>
    <t>00000046</t>
  </si>
  <si>
    <t>Договор 1/2021 от 18.12.2020</t>
  </si>
  <si>
    <t>19.01.2021 12:00:04</t>
  </si>
  <si>
    <t>00000047</t>
  </si>
  <si>
    <t>Договор 2/2021 от 18.12.2020</t>
  </si>
  <si>
    <t>19.01.2021 12:00:05</t>
  </si>
  <si>
    <t>00000048</t>
  </si>
  <si>
    <t>19.01.2021 12:00:06</t>
  </si>
  <si>
    <t>00000049</t>
  </si>
  <si>
    <t>19.01.2021 12:00:07</t>
  </si>
  <si>
    <t>00000051</t>
  </si>
  <si>
    <t>20.01.2021 15:16:25</t>
  </si>
  <si>
    <t>00000044</t>
  </si>
  <si>
    <t>20.01.2021 15:16:26</t>
  </si>
  <si>
    <t>00000045</t>
  </si>
  <si>
    <t>20.01.2021 15:16:27</t>
  </si>
  <si>
    <t>00000050</t>
  </si>
  <si>
    <t>ИП Муратова Лариса Анатольевна</t>
  </si>
  <si>
    <t>Договор 1/2021 от 01.01.2021</t>
  </si>
  <si>
    <t>20.01.2021 15:16:29</t>
  </si>
  <si>
    <t>00000052</t>
  </si>
  <si>
    <t>21.01.2021 12:00:00</t>
  </si>
  <si>
    <t>00000053</t>
  </si>
  <si>
    <t>21.01.2021 12:00:01</t>
  </si>
  <si>
    <t>00000054</t>
  </si>
  <si>
    <t>22.01.2021 12:00:00</t>
  </si>
  <si>
    <t>00000055</t>
  </si>
  <si>
    <t>22.01.2021 12:00:01</t>
  </si>
  <si>
    <t>00000056</t>
  </si>
  <si>
    <t>23.01.2021 12:00:00</t>
  </si>
  <si>
    <t>00000057</t>
  </si>
  <si>
    <t>23.01.2021 12:00:01</t>
  </si>
  <si>
    <t>00000058</t>
  </si>
  <si>
    <t>24.01.2021 12:00:00</t>
  </si>
  <si>
    <t>00000059</t>
  </si>
  <si>
    <t>24.01.2021 12:00:01</t>
  </si>
  <si>
    <t>00000060</t>
  </si>
  <si>
    <t>25.01.2021 16:50:13</t>
  </si>
  <si>
    <t>00000061</t>
  </si>
  <si>
    <t>25.01.2021 16:50:14</t>
  </si>
  <si>
    <t>00000062</t>
  </si>
  <si>
    <t>26.01.2021 12:00:00</t>
  </si>
  <si>
    <t>00000063</t>
  </si>
  <si>
    <t>26.01.2021 12:00:01</t>
  </si>
  <si>
    <t>00000064</t>
  </si>
  <si>
    <t>26.01.2021 12:00:02</t>
  </si>
  <si>
    <t>00000065</t>
  </si>
  <si>
    <t>26.01.2021 12:00:03</t>
  </si>
  <si>
    <t>00000066</t>
  </si>
  <si>
    <t>26.01.2021 12:00:04</t>
  </si>
  <si>
    <t>00000067</t>
  </si>
  <si>
    <t>26.01.2021 12:00:05</t>
  </si>
  <si>
    <t>00000068</t>
  </si>
  <si>
    <t>26.01.2021 12:00:06</t>
  </si>
  <si>
    <t>00000069</t>
  </si>
  <si>
    <t>27.01.2021 12:00:00</t>
  </si>
  <si>
    <t>00000070</t>
  </si>
  <si>
    <t>27.01.2021 12:00:01</t>
  </si>
  <si>
    <t>00000071</t>
  </si>
  <si>
    <t>28.01.2021 12:00:00</t>
  </si>
  <si>
    <t>00000072</t>
  </si>
  <si>
    <t>28.01.2021 12:00:01</t>
  </si>
  <si>
    <t>00000073</t>
  </si>
  <si>
    <t>29.01.2021 12:00:00</t>
  </si>
  <si>
    <t>00000074</t>
  </si>
  <si>
    <t>29.01.2021 12:00:01</t>
  </si>
  <si>
    <t>00000075</t>
  </si>
  <si>
    <t>29.01.2021 12:00:02</t>
  </si>
  <si>
    <t>00000080</t>
  </si>
  <si>
    <t>ПО "Колпнянка"</t>
  </si>
  <si>
    <t>Договор 17/2021 от 28.01.2021</t>
  </si>
  <si>
    <t>29.01.2021 12:00:03</t>
  </si>
  <si>
    <t>00000081</t>
  </si>
  <si>
    <t>Договор 16/2021 от 28.01.2021</t>
  </si>
  <si>
    <t>29.01.2021 12:00:19</t>
  </si>
  <si>
    <t>00000115</t>
  </si>
  <si>
    <t>Договор 12 от 29.01.2021</t>
  </si>
  <si>
    <t>29.01.2021 12:00:20</t>
  </si>
  <si>
    <t>00000116</t>
  </si>
  <si>
    <t>Клевцов А. Н. - Аппарат</t>
  </si>
  <si>
    <t>29.01.2021 12:00:21</t>
  </si>
  <si>
    <t>00000117</t>
  </si>
  <si>
    <t>Поворов Д. Н. - Аппарат</t>
  </si>
  <si>
    <t>29.01.2021 12:00:23</t>
  </si>
  <si>
    <t>00000118</t>
  </si>
  <si>
    <t>Договор 11 от 29.01.2021</t>
  </si>
  <si>
    <t>29.01.2021 12:00:24</t>
  </si>
  <si>
    <t>00000119</t>
  </si>
  <si>
    <t>30.01.2021 12:00:00</t>
  </si>
  <si>
    <t>00000076</t>
  </si>
  <si>
    <t>30.01.2021 12:00:01</t>
  </si>
  <si>
    <t>00000077</t>
  </si>
  <si>
    <t>31.01.2021 12:00:00</t>
  </si>
  <si>
    <t>00000078</t>
  </si>
  <si>
    <t>31.01.2021 12:00:01</t>
  </si>
  <si>
    <t>00000079</t>
  </si>
  <si>
    <t>31.01.2021 12:00:11</t>
  </si>
  <si>
    <t>00000120</t>
  </si>
  <si>
    <t>Общество с ограниченной ответственностью "РН-Карт- Орел"</t>
  </si>
  <si>
    <t>Договор 34540421/005145 от 19.01.2021</t>
  </si>
  <si>
    <t>31.01.2021 12:00:12</t>
  </si>
  <si>
    <t>00000121</t>
  </si>
  <si>
    <t>01.02.2021 12:00:00</t>
  </si>
  <si>
    <t>00000082</t>
  </si>
  <si>
    <t>01.02.2021 12:00:01</t>
  </si>
  <si>
    <t>00000083</t>
  </si>
  <si>
    <t>02.02.2021 12:00:00</t>
  </si>
  <si>
    <t>00000084</t>
  </si>
  <si>
    <t>02.02.2021 12:00:01</t>
  </si>
  <si>
    <t>00000085</t>
  </si>
  <si>
    <t>02.02.2021 12:00:02</t>
  </si>
  <si>
    <t>00000086</t>
  </si>
  <si>
    <t>Договор 6/2021 от 01.01.2021</t>
  </si>
  <si>
    <t>02.02.2021 12:00:03</t>
  </si>
  <si>
    <t>00000087</t>
  </si>
  <si>
    <t>Договор 7/2021 от 01.01.2021</t>
  </si>
  <si>
    <t>02.02.2021 12:00:04</t>
  </si>
  <si>
    <t>00000088</t>
  </si>
  <si>
    <t>02.02.2021 12:00:05</t>
  </si>
  <si>
    <t>00000089</t>
  </si>
  <si>
    <t>02.02.2021 12:00:06</t>
  </si>
  <si>
    <t>00000090</t>
  </si>
  <si>
    <t>02.02.2021 12:00:07</t>
  </si>
  <si>
    <t>00000091</t>
  </si>
  <si>
    <t>02.02.2021 12:00:08</t>
  </si>
  <si>
    <t>00000092</t>
  </si>
  <si>
    <t>03.02.2021 12:00:00</t>
  </si>
  <si>
    <t>00000101</t>
  </si>
  <si>
    <t>03.02.2021 12:00:01</t>
  </si>
  <si>
    <t>00000102</t>
  </si>
  <si>
    <t>04.02.2021 12:00:00</t>
  </si>
  <si>
    <t>00000103</t>
  </si>
  <si>
    <t>04.02.2021 12:00:01</t>
  </si>
  <si>
    <t>00000104</t>
  </si>
  <si>
    <t>04.02.2021 12:00:11</t>
  </si>
  <si>
    <t>00000185</t>
  </si>
  <si>
    <t>Договор 7 от 04.02.2021</t>
  </si>
  <si>
    <t>05.02.2021 12:00:00</t>
  </si>
  <si>
    <t>00000105</t>
  </si>
  <si>
    <t>05.02.2021 12:00:01</t>
  </si>
  <si>
    <t>00000106</t>
  </si>
  <si>
    <t>06.02.2021 12:00:00</t>
  </si>
  <si>
    <t>00000107</t>
  </si>
  <si>
    <t>06.02.2021 12:00:01</t>
  </si>
  <si>
    <t>00000108</t>
  </si>
  <si>
    <t>07.02.2021 12:00:00</t>
  </si>
  <si>
    <t>00000109</t>
  </si>
  <si>
    <t>07.02.2021 12:00:01</t>
  </si>
  <si>
    <t>00000110</t>
  </si>
  <si>
    <t>08.02.2021 12:00:00</t>
  </si>
  <si>
    <t>00000111</t>
  </si>
  <si>
    <t>08.02.2021 12:00:01</t>
  </si>
  <si>
    <t>00000112</t>
  </si>
  <si>
    <t>09.02.2021 16:00:15</t>
  </si>
  <si>
    <t>00000093</t>
  </si>
  <si>
    <t>09.02.2021 16:00:16</t>
  </si>
  <si>
    <t>00000094</t>
  </si>
  <si>
    <t>09.02.2021 16:00:17</t>
  </si>
  <si>
    <t>00000095</t>
  </si>
  <si>
    <t>09.02.2021 16:00:18</t>
  </si>
  <si>
    <t>00000096</t>
  </si>
  <si>
    <t>09.02.2021 16:00:19</t>
  </si>
  <si>
    <t>00000097</t>
  </si>
  <si>
    <t>09.02.2021 16:00:20</t>
  </si>
  <si>
    <t>00000098</t>
  </si>
  <si>
    <t>09.02.2021 16:00:21</t>
  </si>
  <si>
    <t>00000099</t>
  </si>
  <si>
    <t>09.02.2021 16:00:22</t>
  </si>
  <si>
    <t>00000100</t>
  </si>
  <si>
    <t>09.02.2021 16:00:23</t>
  </si>
  <si>
    <t>00000113</t>
  </si>
  <si>
    <t>09.02.2021 16:00:24</t>
  </si>
  <si>
    <t>00000114</t>
  </si>
  <si>
    <t>10.02.2021 15:36:41</t>
  </si>
  <si>
    <t>00000122</t>
  </si>
  <si>
    <t>10.02.2021 15:36:42</t>
  </si>
  <si>
    <t>00000123</t>
  </si>
  <si>
    <t>11.02.2021 16:36:28</t>
  </si>
  <si>
    <t>00000124</t>
  </si>
  <si>
    <t>11.02.2021 16:36:29</t>
  </si>
  <si>
    <t>00000125</t>
  </si>
  <si>
    <t>12.02.2021 12:00:00</t>
  </si>
  <si>
    <t>00000126</t>
  </si>
  <si>
    <t>12.02.2021 12:00:01</t>
  </si>
  <si>
    <t>00000127</t>
  </si>
  <si>
    <t>12.02.2021 12:00:02</t>
  </si>
  <si>
    <t>00000128</t>
  </si>
  <si>
    <t>12.02.2021 12:00:03</t>
  </si>
  <si>
    <t>00000129</t>
  </si>
  <si>
    <t>12.02.2021 12:00:04</t>
  </si>
  <si>
    <t>00000130</t>
  </si>
  <si>
    <t>12.02.2021 12:00:06</t>
  </si>
  <si>
    <t>00000131</t>
  </si>
  <si>
    <t>13.02.2021 12:00:00</t>
  </si>
  <si>
    <t>00000132</t>
  </si>
  <si>
    <t>13.02.2021 12:00:01</t>
  </si>
  <si>
    <t>00000133</t>
  </si>
  <si>
    <t>14.02.2021 12:00:00</t>
  </si>
  <si>
    <t>00000134</t>
  </si>
  <si>
    <t>14.02.2021 12:00:01</t>
  </si>
  <si>
    <t>00000135</t>
  </si>
  <si>
    <t>15.02.2021 16:15:23</t>
  </si>
  <si>
    <t>00000136</t>
  </si>
  <si>
    <t>15.02.2021 16:15:24</t>
  </si>
  <si>
    <t>00000137</t>
  </si>
  <si>
    <t>16.02.2021 15:32:34</t>
  </si>
  <si>
    <t>00000138</t>
  </si>
  <si>
    <t>16.02.2021 15:32:35</t>
  </si>
  <si>
    <t>00000139</t>
  </si>
  <si>
    <t>16.02.2021 15:32:36</t>
  </si>
  <si>
    <t>00000140</t>
  </si>
  <si>
    <t>16.02.2021 15:32:37</t>
  </si>
  <si>
    <t>00000141</t>
  </si>
  <si>
    <t>16.02.2021 15:32:38</t>
  </si>
  <si>
    <t>00000142</t>
  </si>
  <si>
    <t>16.02.2021 15:32:39</t>
  </si>
  <si>
    <t>00000143</t>
  </si>
  <si>
    <t>16.02.2021 15:32:40</t>
  </si>
  <si>
    <t>00000144</t>
  </si>
  <si>
    <t>16.02.2021 15:32:41</t>
  </si>
  <si>
    <t>00000145</t>
  </si>
  <si>
    <t>16.02.2021 15:32:42</t>
  </si>
  <si>
    <t>00000146</t>
  </si>
  <si>
    <t>16.02.2021 15:32:43</t>
  </si>
  <si>
    <t>00000147</t>
  </si>
  <si>
    <t>16.02.2021 15:32:44</t>
  </si>
  <si>
    <t>00000148</t>
  </si>
  <si>
    <t>17.02.2021 12:00:00</t>
  </si>
  <si>
    <t>00000149</t>
  </si>
  <si>
    <t>17.02.2021 12:00:01</t>
  </si>
  <si>
    <t>00000150</t>
  </si>
  <si>
    <t>18.02.2021 15:34:49</t>
  </si>
  <si>
    <t>00000151</t>
  </si>
  <si>
    <t>18.02.2021 15:34:50</t>
  </si>
  <si>
    <t>00000152</t>
  </si>
  <si>
    <t>19.02.2021 12:00:00</t>
  </si>
  <si>
    <t>00000153</t>
  </si>
  <si>
    <t>19.02.2021 12:00:01</t>
  </si>
  <si>
    <t>00000154</t>
  </si>
  <si>
    <t>19.02.2021 12:00:08</t>
  </si>
  <si>
    <t>00000165</t>
  </si>
  <si>
    <t>19.02.2021 12:00:09</t>
  </si>
  <si>
    <t>00000166</t>
  </si>
  <si>
    <t>20.02.2021 12:00:00</t>
  </si>
  <si>
    <t>00000155</t>
  </si>
  <si>
    <t>20.02.2021 12:00:01</t>
  </si>
  <si>
    <t>00000156</t>
  </si>
  <si>
    <t>21.02.2021 12:00:00</t>
  </si>
  <si>
    <t>00000157</t>
  </si>
  <si>
    <t>21.02.2021 12:00:01</t>
  </si>
  <si>
    <t>00000158</t>
  </si>
  <si>
    <t>22.02.2021 12:00:00</t>
  </si>
  <si>
    <t>00000159</t>
  </si>
  <si>
    <t>22.02.2021 12:00:01</t>
  </si>
  <si>
    <t>00000160</t>
  </si>
  <si>
    <t>23.02.2021 12:00:00</t>
  </si>
  <si>
    <t>00000161</t>
  </si>
  <si>
    <t>23.02.2021 12:00:01</t>
  </si>
  <si>
    <t>00000162</t>
  </si>
  <si>
    <t>24.02.2021 14:55:19</t>
  </si>
  <si>
    <t>00000163</t>
  </si>
  <si>
    <t>24.02.2021 14:56:44</t>
  </si>
  <si>
    <t>00000164</t>
  </si>
  <si>
    <t>25.02.2021 12:00:00</t>
  </si>
  <si>
    <t>00000167</t>
  </si>
  <si>
    <t>25.02.2021 12:00:01</t>
  </si>
  <si>
    <t>00000168</t>
  </si>
  <si>
    <t>25.02.2021 12:00:02</t>
  </si>
  <si>
    <t>00000169</t>
  </si>
  <si>
    <t>25.02.2021 12:00:03</t>
  </si>
  <si>
    <t>00000170</t>
  </si>
  <si>
    <t>25.02.2021 12:00:04</t>
  </si>
  <si>
    <t>00000171</t>
  </si>
  <si>
    <t>25.02.2021 12:00:05</t>
  </si>
  <si>
    <t>00000172</t>
  </si>
  <si>
    <t>25.02.2021 12:00:06</t>
  </si>
  <si>
    <t>00000173</t>
  </si>
  <si>
    <t>25.02.2021 12:00:07</t>
  </si>
  <si>
    <t>00000174</t>
  </si>
  <si>
    <t>25.02.2021 12:00:08</t>
  </si>
  <si>
    <t>00000175</t>
  </si>
  <si>
    <t>25.02.2021 12:00:09</t>
  </si>
  <si>
    <t>00000176</t>
  </si>
  <si>
    <t>25.02.2021 12:00:10</t>
  </si>
  <si>
    <t>00000177</t>
  </si>
  <si>
    <t>25.02.2021 12:00:11</t>
  </si>
  <si>
    <t>00000178</t>
  </si>
  <si>
    <t>26.02.2021 12:00:00</t>
  </si>
  <si>
    <t>00000179</t>
  </si>
  <si>
    <t>26.02.2021 12:00:01</t>
  </si>
  <si>
    <t>00000180</t>
  </si>
  <si>
    <t>27.02.2021 12:00:00</t>
  </si>
  <si>
    <t>00000181</t>
  </si>
  <si>
    <t>27.02.2021 12:00:01</t>
  </si>
  <si>
    <t>00000182</t>
  </si>
  <si>
    <t>28.02.2021 12:00:02</t>
  </si>
  <si>
    <t>00000183</t>
  </si>
  <si>
    <t>28.02.2021 12:00:03</t>
  </si>
  <si>
    <t>00000184</t>
  </si>
  <si>
    <t>28.02.2021 23:59:59</t>
  </si>
  <si>
    <t>00000368</t>
  </si>
  <si>
    <t>00000369</t>
  </si>
  <si>
    <t>01.03.2021 12:00:00</t>
  </si>
  <si>
    <t>00000186</t>
  </si>
  <si>
    <t>01.03.2021 12:00:01</t>
  </si>
  <si>
    <t>00000187</t>
  </si>
  <si>
    <t>02.03.2021 12:00:00</t>
  </si>
  <si>
    <t>00000188</t>
  </si>
  <si>
    <t>02.03.2021 12:00:01</t>
  </si>
  <si>
    <t>00000189</t>
  </si>
  <si>
    <t>02.03.2021 12:00:02</t>
  </si>
  <si>
    <t>00000192</t>
  </si>
  <si>
    <t>02.03.2021 12:00:03</t>
  </si>
  <si>
    <t>00000193</t>
  </si>
  <si>
    <t>02.03.2021 12:00:04</t>
  </si>
  <si>
    <t>00000194</t>
  </si>
  <si>
    <t>02.03.2021 12:00:05</t>
  </si>
  <si>
    <t>00000195</t>
  </si>
  <si>
    <t>02.03.2021 12:00:06</t>
  </si>
  <si>
    <t>00000196</t>
  </si>
  <si>
    <t>02.03.2021 12:00:07</t>
  </si>
  <si>
    <t>00000197</t>
  </si>
  <si>
    <t>03.03.2021 12:00:00</t>
  </si>
  <si>
    <t>00000190</t>
  </si>
  <si>
    <t>03.03.2021 12:00:01</t>
  </si>
  <si>
    <t>00000191</t>
  </si>
  <si>
    <t>04.03.2021 15:06:14</t>
  </si>
  <si>
    <t>00000198</t>
  </si>
  <si>
    <t>04.03.2021 15:06:15</t>
  </si>
  <si>
    <t>00000199</t>
  </si>
  <si>
    <t>05.03.2021 12:00:00</t>
  </si>
  <si>
    <t>00000200</t>
  </si>
  <si>
    <t>05.03.2021 12:00:01</t>
  </si>
  <si>
    <t>00000201</t>
  </si>
  <si>
    <t>06.03.2021 12:00:00</t>
  </si>
  <si>
    <t>00000202</t>
  </si>
  <si>
    <t>06.03.2021 12:00:01</t>
  </si>
  <si>
    <t>00000203</t>
  </si>
  <si>
    <t>07.03.2021 12:00:00</t>
  </si>
  <si>
    <t>00000204</t>
  </si>
  <si>
    <t>07.03.2021 12:00:01</t>
  </si>
  <si>
    <t>00000205</t>
  </si>
  <si>
    <t>08.03.2021 12:00:00</t>
  </si>
  <si>
    <t>00000206</t>
  </si>
  <si>
    <t>08.03.2021 12:00:01</t>
  </si>
  <si>
    <t>00000207</t>
  </si>
  <si>
    <t>08.03.2021 12:00:08</t>
  </si>
  <si>
    <t>00000216</t>
  </si>
  <si>
    <t>08.03.2021 12:00:09</t>
  </si>
  <si>
    <t>00000217</t>
  </si>
  <si>
    <t>09.03.2021 12:00:00</t>
  </si>
  <si>
    <t>00000208</t>
  </si>
  <si>
    <t>09.03.2021 12:00:01</t>
  </si>
  <si>
    <t>00000209</t>
  </si>
  <si>
    <t>09.03.2021 12:00:02</t>
  </si>
  <si>
    <t>00000210</t>
  </si>
  <si>
    <t>09.03.2021 12:00:03</t>
  </si>
  <si>
    <t>00000211</t>
  </si>
  <si>
    <t>09.03.2021 12:00:04</t>
  </si>
  <si>
    <t>00000212</t>
  </si>
  <si>
    <t>09.03.2021 12:00:05</t>
  </si>
  <si>
    <t>00000213</t>
  </si>
  <si>
    <t>09.03.2021 12:00:06</t>
  </si>
  <si>
    <t>00000214</t>
  </si>
  <si>
    <t>09.03.2021 12:00:07</t>
  </si>
  <si>
    <t>00000215</t>
  </si>
  <si>
    <t>10.03.2021 12:00:00</t>
  </si>
  <si>
    <t>00000218</t>
  </si>
  <si>
    <t>10.03.2021 12:00:01</t>
  </si>
  <si>
    <t>00000219</t>
  </si>
  <si>
    <t>11.03.2021 13:55:31</t>
  </si>
  <si>
    <t>00000220</t>
  </si>
  <si>
    <t>11.03.2021 13:55:32</t>
  </si>
  <si>
    <t>00000221</t>
  </si>
  <si>
    <t>12.03.2021 0:00:00</t>
  </si>
  <si>
    <t>00000237</t>
  </si>
  <si>
    <t>12.03.2021 15:43:52</t>
  </si>
  <si>
    <t>00000222</t>
  </si>
  <si>
    <t>12.03.2021 15:43:53</t>
  </si>
  <si>
    <t>00000223</t>
  </si>
  <si>
    <t>12.03.2021 15:43:54</t>
  </si>
  <si>
    <t>00000224</t>
  </si>
  <si>
    <t>12.03.2021 15:43:56</t>
  </si>
  <si>
    <t>00000225</t>
  </si>
  <si>
    <t>13.03.2021 12:00:06</t>
  </si>
  <si>
    <t>00000226</t>
  </si>
  <si>
    <t>13.03.2021 12:00:07</t>
  </si>
  <si>
    <t>00000227</t>
  </si>
  <si>
    <t>14.03.2021 12:00:02</t>
  </si>
  <si>
    <t>00000228</t>
  </si>
  <si>
    <t>14.03.2021 12:00:03</t>
  </si>
  <si>
    <t>00000229</t>
  </si>
  <si>
    <t>15.03.2021 16:06:48</t>
  </si>
  <si>
    <t>00000230</t>
  </si>
  <si>
    <t>15.03.2021 16:06:49</t>
  </si>
  <si>
    <t>00000231</t>
  </si>
  <si>
    <t>16.03.2021 12:00:00</t>
  </si>
  <si>
    <t>00000232</t>
  </si>
  <si>
    <t>16.03.2021 12:00:01</t>
  </si>
  <si>
    <t>00000233</t>
  </si>
  <si>
    <t>16.03.2021 12:00:02</t>
  </si>
  <si>
    <t>00000234</t>
  </si>
  <si>
    <t>16.03.2021 12:00:03</t>
  </si>
  <si>
    <t>00000235</t>
  </si>
  <si>
    <t>16.03.2021 12:00:04</t>
  </si>
  <si>
    <t>00000236</t>
  </si>
  <si>
    <t>16.03.2021 12:00:06</t>
  </si>
  <si>
    <t>00000238</t>
  </si>
  <si>
    <t>16.03.2021 12:00:07</t>
  </si>
  <si>
    <t>00000239</t>
  </si>
  <si>
    <t>16.03.2021 12:00:08</t>
  </si>
  <si>
    <t>00000240</t>
  </si>
  <si>
    <t>Договор 18/2021 от 16.03.2021</t>
  </si>
  <si>
    <t>16.03.2021 12:00:09</t>
  </si>
  <si>
    <t>00000241</t>
  </si>
  <si>
    <t>Договор 20/2021 от 16.03.2021</t>
  </si>
  <si>
    <t>17.03.2021 15:09:41</t>
  </si>
  <si>
    <t>00000244</t>
  </si>
  <si>
    <t>17.03.2021 15:09:42</t>
  </si>
  <si>
    <t>00000245</t>
  </si>
  <si>
    <t>18.03.2021 12:00:00</t>
  </si>
  <si>
    <t>00000246</t>
  </si>
  <si>
    <t>18.03.2021 12:00:01</t>
  </si>
  <si>
    <t>00000247</t>
  </si>
  <si>
    <t>19.03.2021 15:28:12</t>
  </si>
  <si>
    <t>00000248</t>
  </si>
  <si>
    <t>Договор 22/2021 от 19.03.2021</t>
  </si>
  <si>
    <t>19.03.2021 15:28:13</t>
  </si>
  <si>
    <t>00000249</t>
  </si>
  <si>
    <t>19.03.2021 15:28:14</t>
  </si>
  <si>
    <t>00000250</t>
  </si>
  <si>
    <t>19.03.2021 15:28:15</t>
  </si>
  <si>
    <t>00000251</t>
  </si>
  <si>
    <t>20.03.2021 12:00:00</t>
  </si>
  <si>
    <t>00000252</t>
  </si>
  <si>
    <t>20.03.2021 12:00:01</t>
  </si>
  <si>
    <t>00000253</t>
  </si>
  <si>
    <t>21.03.2021 12:00:00</t>
  </si>
  <si>
    <t>00000254</t>
  </si>
  <si>
    <t>21.03.2021 12:00:01</t>
  </si>
  <si>
    <t>00000255</t>
  </si>
  <si>
    <t>22.03.2021 15:48:34</t>
  </si>
  <si>
    <t>00000256</t>
  </si>
  <si>
    <t>22.03.2021 15:48:35</t>
  </si>
  <si>
    <t>00000257</t>
  </si>
  <si>
    <t>22.03.2021 15:48:36</t>
  </si>
  <si>
    <t>00000258</t>
  </si>
  <si>
    <t>23.03.2021 12:00:02</t>
  </si>
  <si>
    <t>00000259</t>
  </si>
  <si>
    <t>23.03.2021 12:00:03</t>
  </si>
  <si>
    <t>00000260</t>
  </si>
  <si>
    <t>23.03.2021 12:00:04</t>
  </si>
  <si>
    <t>00000261</t>
  </si>
  <si>
    <t>Договор 19/2021 от 16.03.2021</t>
  </si>
  <si>
    <t>23.03.2021 12:00:05</t>
  </si>
  <si>
    <t>00000262</t>
  </si>
  <si>
    <t>23.03.2021 12:00:06</t>
  </si>
  <si>
    <t>00000263</t>
  </si>
  <si>
    <t>23.03.2021 12:00:07</t>
  </si>
  <si>
    <t>00000264</t>
  </si>
  <si>
    <t>23.03.2021 12:00:08</t>
  </si>
  <si>
    <t>00000265</t>
  </si>
  <si>
    <t>24.03.2021 15:13:37</t>
  </si>
  <si>
    <t>00000266</t>
  </si>
  <si>
    <t>24.03.2021 15:13:38</t>
  </si>
  <si>
    <t>00000267</t>
  </si>
  <si>
    <t>25.03.2021 12:00:00</t>
  </si>
  <si>
    <t>00000268</t>
  </si>
  <si>
    <t>25.03.2021 12:00:01</t>
  </si>
  <si>
    <t>00000269</t>
  </si>
  <si>
    <t>26.03.2021 12:00:00</t>
  </si>
  <si>
    <t>00000270</t>
  </si>
  <si>
    <t>26.03.2021 12:00:01</t>
  </si>
  <si>
    <t>00000271</t>
  </si>
  <si>
    <t>27.03.2021 12:00:00</t>
  </si>
  <si>
    <t>00000272</t>
  </si>
  <si>
    <t>27.03.2021 12:00:01</t>
  </si>
  <si>
    <t>00000273</t>
  </si>
  <si>
    <t>28.03.2021 12:00:00</t>
  </si>
  <si>
    <t>00000274</t>
  </si>
  <si>
    <t>28.03.2021 12:00:01</t>
  </si>
  <si>
    <t>00000275</t>
  </si>
  <si>
    <t>29.03.2021 12:00:01</t>
  </si>
  <si>
    <t>00000276</t>
  </si>
  <si>
    <t>29.03.2021 12:00:02</t>
  </si>
  <si>
    <t>00000277</t>
  </si>
  <si>
    <t>30.03.2021 12:00:00</t>
  </si>
  <si>
    <t>00000278</t>
  </si>
  <si>
    <t>30.03.2021 12:00:01</t>
  </si>
  <si>
    <t>00000279</t>
  </si>
  <si>
    <t>30.03.2021 12:00:02</t>
  </si>
  <si>
    <t>00000280</t>
  </si>
  <si>
    <t>30.03.2021 12:00:03</t>
  </si>
  <si>
    <t>00000281</t>
  </si>
  <si>
    <t>30.03.2021 12:00:04</t>
  </si>
  <si>
    <t>00000282</t>
  </si>
  <si>
    <t>30.03.2021 12:00:05</t>
  </si>
  <si>
    <t>00000283</t>
  </si>
  <si>
    <t>30.03.2021 12:00:06</t>
  </si>
  <si>
    <t>00000284</t>
  </si>
  <si>
    <t>30.03.2021 12:00:07</t>
  </si>
  <si>
    <t>00000285</t>
  </si>
  <si>
    <t>30.03.2021 12:00:08</t>
  </si>
  <si>
    <t>00000286</t>
  </si>
  <si>
    <t>31.03.2021 12:00:07</t>
  </si>
  <si>
    <t>00000287</t>
  </si>
  <si>
    <t>31.03.2021 12:00:08</t>
  </si>
  <si>
    <t>00000288</t>
  </si>
  <si>
    <t>31.03.2021 23:59:59</t>
  </si>
  <si>
    <t>00000316</t>
  </si>
  <si>
    <t>Договор 36/31032021 от 31.03.2021</t>
  </si>
  <si>
    <t>00000317</t>
  </si>
  <si>
    <t>00000318</t>
  </si>
  <si>
    <t>Договор 35/31032021 от 31.03.2021</t>
  </si>
  <si>
    <t>00000319</t>
  </si>
  <si>
    <t>00000365</t>
  </si>
  <si>
    <t>00000366</t>
  </si>
  <si>
    <t>00000367</t>
  </si>
  <si>
    <t>01.04.2021 12:00:02</t>
  </si>
  <si>
    <t>00000289</t>
  </si>
  <si>
    <t>01.04.2021 12:00:03</t>
  </si>
  <si>
    <t>00000290</t>
  </si>
  <si>
    <t>Договор 49/2021 от 01.04.2021</t>
  </si>
  <si>
    <t>02.04.2021 12:00:00</t>
  </si>
  <si>
    <t>00000291</t>
  </si>
  <si>
    <t>02.04.2021 12:00:01</t>
  </si>
  <si>
    <t>00000292</t>
  </si>
  <si>
    <t>03.04.2021 12:00:00</t>
  </si>
  <si>
    <t>00000293</t>
  </si>
  <si>
    <t>03.04.2021 12:00:01</t>
  </si>
  <si>
    <t>00000294</t>
  </si>
  <si>
    <t>04.04.2021 12:00:00</t>
  </si>
  <si>
    <t>00000295</t>
  </si>
  <si>
    <t>04.04.2021 12:00:01</t>
  </si>
  <si>
    <t>00000296</t>
  </si>
  <si>
    <t>05.04.2021 15:53:22</t>
  </si>
  <si>
    <t>00000297</t>
  </si>
  <si>
    <t>05.04.2021 15:53:23</t>
  </si>
  <si>
    <t>00000298</t>
  </si>
  <si>
    <t>05.04.2021 15:53:25</t>
  </si>
  <si>
    <t>00000299</t>
  </si>
  <si>
    <t>Договор 37/2021 от 05.04.2021</t>
  </si>
  <si>
    <t>05.04.2021 15:53:27</t>
  </si>
  <si>
    <t>00000300</t>
  </si>
  <si>
    <t>06.04.2021 12:00:00</t>
  </si>
  <si>
    <t>00000301</t>
  </si>
  <si>
    <t>06.04.2021 12:00:01</t>
  </si>
  <si>
    <t>00000302</t>
  </si>
  <si>
    <t>06.04.2021 12:00:02</t>
  </si>
  <si>
    <t>00000303</t>
  </si>
  <si>
    <t>Договор 25/2021 от 01.04.2021</t>
  </si>
  <si>
    <t>06.04.2021 12:00:03</t>
  </si>
  <si>
    <t>00000304</t>
  </si>
  <si>
    <t>Договор 26/2021 от 01.04.2021</t>
  </si>
  <si>
    <t>06.04.2021 12:00:04</t>
  </si>
  <si>
    <t>00000305</t>
  </si>
  <si>
    <t>Договор 27/2021 от 01.04.2021</t>
  </si>
  <si>
    <t>06.04.2021 12:00:05</t>
  </si>
  <si>
    <t>00000306</t>
  </si>
  <si>
    <t>Договор 23/2021 от 01.04.2021</t>
  </si>
  <si>
    <t>06.04.2021 12:00:06</t>
  </si>
  <si>
    <t>00000307</t>
  </si>
  <si>
    <t>Договор 24/2021 от 01.04.2021</t>
  </si>
  <si>
    <t>06.04.2021 12:00:08</t>
  </si>
  <si>
    <t>00000308</t>
  </si>
  <si>
    <t>Договор 33/2021 от 06.04.2021</t>
  </si>
  <si>
    <t>06.04.2021 12:00:10</t>
  </si>
  <si>
    <t>00000309</t>
  </si>
  <si>
    <t>Договор 35/2021 от 06.04.2021</t>
  </si>
  <si>
    <t>06.04.2021 12:00:11</t>
  </si>
  <si>
    <t>00000310</t>
  </si>
  <si>
    <t>Договор 37/2021 от 06.04.2021</t>
  </si>
  <si>
    <t>06.04.2021 12:00:13</t>
  </si>
  <si>
    <t>00000311</t>
  </si>
  <si>
    <t>Договор 36/2021 от 06.04.2021</t>
  </si>
  <si>
    <t>06.04.2021 12:00:15</t>
  </si>
  <si>
    <t>00000312</t>
  </si>
  <si>
    <t>Договор 34/2021 от 06.04.2021</t>
  </si>
  <si>
    <t>06.04.2021 12:00:16</t>
  </si>
  <si>
    <t>00000313</t>
  </si>
  <si>
    <t>07.04.2021 12:00:00</t>
  </si>
  <si>
    <t>00000314</t>
  </si>
  <si>
    <t>07.04.2021 12:00:01</t>
  </si>
  <si>
    <t>00000315</t>
  </si>
  <si>
    <t>08.04.2021 13:39:34</t>
  </si>
  <si>
    <t>00000320</t>
  </si>
  <si>
    <t>08.04.2021 13:39:35</t>
  </si>
  <si>
    <t>00000321</t>
  </si>
  <si>
    <t>09.04.2021 12:38:39</t>
  </si>
  <si>
    <t>00000322</t>
  </si>
  <si>
    <t>09.04.2021 12:38:40</t>
  </si>
  <si>
    <t>00000323</t>
  </si>
  <si>
    <t>09.04.2021 12:38:48</t>
  </si>
  <si>
    <t>00000339</t>
  </si>
  <si>
    <t>Договор 38/2021 от 09.04.2021</t>
  </si>
  <si>
    <t>09.04.2021 23:59:59</t>
  </si>
  <si>
    <t>00000393</t>
  </si>
  <si>
    <t>Договор УТ-928 от 09.04.2021</t>
  </si>
  <si>
    <t>10.04.2021 12:00:00</t>
  </si>
  <si>
    <t>00000324</t>
  </si>
  <si>
    <t>10.04.2021 12:00:01</t>
  </si>
  <si>
    <t>00000325</t>
  </si>
  <si>
    <t>11.04.2021 12:00:00</t>
  </si>
  <si>
    <t>00000326</t>
  </si>
  <si>
    <t>11.04.2021 12:00:01</t>
  </si>
  <si>
    <t>00000327</t>
  </si>
  <si>
    <t>12.04.2021 12:00:00</t>
  </si>
  <si>
    <t>00000328</t>
  </si>
  <si>
    <t>12.04.2021 12:00:01</t>
  </si>
  <si>
    <t>00000329</t>
  </si>
  <si>
    <t>13.04.2021 15:29:02</t>
  </si>
  <si>
    <t>00000330</t>
  </si>
  <si>
    <t>13.04.2021 15:29:03</t>
  </si>
  <si>
    <t>00000331</t>
  </si>
  <si>
    <t>13.04.2021 15:29:04</t>
  </si>
  <si>
    <t>00000332</t>
  </si>
  <si>
    <t>13.04.2021 15:29:05</t>
  </si>
  <si>
    <t>00000333</t>
  </si>
  <si>
    <t>13.04.2021 15:29:06</t>
  </si>
  <si>
    <t>00000334</t>
  </si>
  <si>
    <t>13.04.2021 15:29:07</t>
  </si>
  <si>
    <t>00000335</t>
  </si>
  <si>
    <t>13.04.2021 15:29:15</t>
  </si>
  <si>
    <t>00000336</t>
  </si>
  <si>
    <t>Договор 42/2021 от 13.04.2021</t>
  </si>
  <si>
    <t>13.04.2021 15:29:17</t>
  </si>
  <si>
    <t>00000337</t>
  </si>
  <si>
    <t>Договор 41/2021 от 13.04.2021</t>
  </si>
  <si>
    <t>13.04.2021 15:29:19</t>
  </si>
  <si>
    <t>00000338</t>
  </si>
  <si>
    <t>Договор 43/2021 от 13.04.2021</t>
  </si>
  <si>
    <t>13.04.2021 15:29:20</t>
  </si>
  <si>
    <t>00000340</t>
  </si>
  <si>
    <t>Договор 44/2021 от 13.04.2021</t>
  </si>
  <si>
    <t>13.04.2021 15:29:22</t>
  </si>
  <si>
    <t>00000341</t>
  </si>
  <si>
    <t>Договор 45/2021 от 13.04.2021</t>
  </si>
  <si>
    <t>13.04.2021 15:29:24</t>
  </si>
  <si>
    <t>00000394</t>
  </si>
  <si>
    <t>ИП Таратухин Сергей Викторович</t>
  </si>
  <si>
    <t>Договор 3 от 13.04.2021</t>
  </si>
  <si>
    <t>14.04.2021 13:41:10</t>
  </si>
  <si>
    <t>00000342</t>
  </si>
  <si>
    <t>14.04.2021 13:41:11</t>
  </si>
  <si>
    <t>00000343</t>
  </si>
  <si>
    <t>14.04.2021 23:41:00</t>
  </si>
  <si>
    <t>00000395</t>
  </si>
  <si>
    <t>Мартынова Н. А. - Отделение обслуживания на дому граждан пожилого возраста и и</t>
  </si>
  <si>
    <t>Договор 40 от 09.04.2021</t>
  </si>
  <si>
    <t>14.04.2021 23:41:02</t>
  </si>
  <si>
    <t>00000396</t>
  </si>
  <si>
    <t>Договор 3027 от 14.04.2021</t>
  </si>
  <si>
    <t>15.04.2021 12:00:06</t>
  </si>
  <si>
    <t>00000344</t>
  </si>
  <si>
    <t>15.04.2021 12:00:07</t>
  </si>
  <si>
    <t>00000345</t>
  </si>
  <si>
    <t>15.04.2021 23:00:14</t>
  </si>
  <si>
    <t>00000397</t>
  </si>
  <si>
    <t>Договор 47 от 15.04.2021</t>
  </si>
  <si>
    <t>16.04.2021 12:00:06</t>
  </si>
  <si>
    <t>00000346</t>
  </si>
  <si>
    <t>16.04.2021 12:00:07</t>
  </si>
  <si>
    <t>00000347</t>
  </si>
  <si>
    <t>16.04.2021 23:00:07</t>
  </si>
  <si>
    <t>00000479</t>
  </si>
  <si>
    <t>Договор 46 от 16.04.2021</t>
  </si>
  <si>
    <t>17.04.2021 12:00:06</t>
  </si>
  <si>
    <t>00000348</t>
  </si>
  <si>
    <t>17.04.2021 12:00:07</t>
  </si>
  <si>
    <t>00000349</t>
  </si>
  <si>
    <t>18.04.2021 12:00:00</t>
  </si>
  <si>
    <t>00000350</t>
  </si>
  <si>
    <t>18.04.2021 12:00:01</t>
  </si>
  <si>
    <t>00000351</t>
  </si>
  <si>
    <t>19.04.2021 12:00:00</t>
  </si>
  <si>
    <t>00000352</t>
  </si>
  <si>
    <t>19.04.2021 12:00:01</t>
  </si>
  <si>
    <t>00000353</t>
  </si>
  <si>
    <t>19.04.2021 12:00:10</t>
  </si>
  <si>
    <t>00000398</t>
  </si>
  <si>
    <t>Договор УТ-1013 от 19.04.2021</t>
  </si>
  <si>
    <t>20.04.2021 0:00:00</t>
  </si>
  <si>
    <t>00000360</t>
  </si>
  <si>
    <t>20.04.2021 13:35:02</t>
  </si>
  <si>
    <t>00000354</t>
  </si>
  <si>
    <t>20.04.2021 13:35:54</t>
  </si>
  <si>
    <t>00000355</t>
  </si>
  <si>
    <t>20.04.2021 14:35:19</t>
  </si>
  <si>
    <t>00000356</t>
  </si>
  <si>
    <t>20.04.2021 14:39:31</t>
  </si>
  <si>
    <t>00000357</t>
  </si>
  <si>
    <t>20.04.2021 14:43:13</t>
  </si>
  <si>
    <t>00000358</t>
  </si>
  <si>
    <t>20.04.2021 14:47:32</t>
  </si>
  <si>
    <t>00000359</t>
  </si>
  <si>
    <t>20.04.2021 14:56:16</t>
  </si>
  <si>
    <t>00000361</t>
  </si>
  <si>
    <t>20.04.2021 15:01:32</t>
  </si>
  <si>
    <t>00000362</t>
  </si>
  <si>
    <t>20.04.2021 15:05:30</t>
  </si>
  <si>
    <t>00000363</t>
  </si>
  <si>
    <t>20.04.2021 15:09:06</t>
  </si>
  <si>
    <t>00000364</t>
  </si>
  <si>
    <t>20.04.2021 16:20:58</t>
  </si>
  <si>
    <t>00000399</t>
  </si>
  <si>
    <t>Суркова Е. В. - Аппарат</t>
  </si>
  <si>
    <t>Договор 00001/01-21 от 11.01.2021</t>
  </si>
  <si>
    <t>20.04.2021 16:21:01</t>
  </si>
  <si>
    <t>00000480</t>
  </si>
  <si>
    <t>ИП Демкович Евгений Павлович</t>
  </si>
  <si>
    <t>Договор бн от 20.04.2021</t>
  </si>
  <si>
    <t>21.04.2021 12:00:06</t>
  </si>
  <si>
    <t>00000371</t>
  </si>
  <si>
    <t>21.04.2021 12:00:07</t>
  </si>
  <si>
    <t>00000372</t>
  </si>
  <si>
    <t>22.04.2021 15:26:05</t>
  </si>
  <si>
    <t>00000373</t>
  </si>
  <si>
    <t>22.04.2021 15:26:06</t>
  </si>
  <si>
    <t>00000374</t>
  </si>
  <si>
    <t>22.04.2021 23:59:59</t>
  </si>
  <si>
    <t>00000481</t>
  </si>
  <si>
    <t>Договор 47 от 22.04.2021</t>
  </si>
  <si>
    <t>23.04.2021 15:25:42</t>
  </si>
  <si>
    <t>00000375</t>
  </si>
  <si>
    <t>23.04.2021 15:25:43</t>
  </si>
  <si>
    <t>00000376</t>
  </si>
  <si>
    <t>24.04.2021 12:00:00</t>
  </si>
  <si>
    <t>00000377</t>
  </si>
  <si>
    <t>24.04.2021 12:00:01</t>
  </si>
  <si>
    <t>00000378</t>
  </si>
  <si>
    <t>25.04.2021 12:00:00</t>
  </si>
  <si>
    <t>00000379</t>
  </si>
  <si>
    <t>25.04.2021 12:00:01</t>
  </si>
  <si>
    <t>00000380</t>
  </si>
  <si>
    <t>26.04.2021 12:00:00</t>
  </si>
  <si>
    <t>00000381</t>
  </si>
  <si>
    <t>26.04.2021 12:00:01</t>
  </si>
  <si>
    <t>00000382</t>
  </si>
  <si>
    <t>27.04.2021 0:00:00</t>
  </si>
  <si>
    <t>00000387</t>
  </si>
  <si>
    <t>27.04.2021 12:00:00</t>
  </si>
  <si>
    <t>00000383</t>
  </si>
  <si>
    <t>27.04.2021 12:00:01</t>
  </si>
  <si>
    <t>00000384</t>
  </si>
  <si>
    <t>27.04.2021 12:00:02</t>
  </si>
  <si>
    <t>00000385</t>
  </si>
  <si>
    <t>27.04.2021 12:00:03</t>
  </si>
  <si>
    <t>00000386</t>
  </si>
  <si>
    <t>27.04.2021 12:00:04</t>
  </si>
  <si>
    <t>00000388</t>
  </si>
  <si>
    <t>27.04.2021 12:00:05</t>
  </si>
  <si>
    <t>00000389</t>
  </si>
  <si>
    <t>27.04.2021 12:00:06</t>
  </si>
  <si>
    <t>00000390</t>
  </si>
  <si>
    <t>Договор 32/2021 от 01.04.2021</t>
  </si>
  <si>
    <t>27.04.2021 12:00:08</t>
  </si>
  <si>
    <t>00000404</t>
  </si>
  <si>
    <t>Договор 48/2021 от 27.04.2021</t>
  </si>
  <si>
    <t>27.04.2021 12:00:09</t>
  </si>
  <si>
    <t>00000405</t>
  </si>
  <si>
    <t>Договор 29/2021 от 01.04.2021</t>
  </si>
  <si>
    <t>27.04.2021 12:00:10</t>
  </si>
  <si>
    <t>00000406</t>
  </si>
  <si>
    <t>Договор 31/2021 от 01.04.2021</t>
  </si>
  <si>
    <t>27.04.2021 12:00:11</t>
  </si>
  <si>
    <t>00000407</t>
  </si>
  <si>
    <t>28.04.2021 13:46:24</t>
  </si>
  <si>
    <t>00000391</t>
  </si>
  <si>
    <t>28.04.2021 13:47:20</t>
  </si>
  <si>
    <t>00000392</t>
  </si>
  <si>
    <t>28.04.2021 13:47:28</t>
  </si>
  <si>
    <t>00000482</t>
  </si>
  <si>
    <t>Договор 52 от 28.04.2021</t>
  </si>
  <si>
    <t>28.04.2021 13:47:30</t>
  </si>
  <si>
    <t>00000483</t>
  </si>
  <si>
    <t>Договор 53 от 28.04.2021</t>
  </si>
  <si>
    <t>28.04.2021 13:47:31</t>
  </si>
  <si>
    <t>00000484</t>
  </si>
  <si>
    <t>29.04.2021 16:38:24</t>
  </si>
  <si>
    <t>00000400</t>
  </si>
  <si>
    <t>29.04.2021 16:38:25</t>
  </si>
  <si>
    <t>00000401</t>
  </si>
  <si>
    <t>30.04.2021 9:25:57</t>
  </si>
  <si>
    <t>00000402</t>
  </si>
  <si>
    <t>30.04.2021 9:27:13</t>
  </si>
  <si>
    <t>00000403</t>
  </si>
  <si>
    <t>30.04.2021 12:00:03</t>
  </si>
  <si>
    <t>00000408</t>
  </si>
  <si>
    <t>Договор 39/2021 от 01.04.2021</t>
  </si>
  <si>
    <t>30.04.2021 12:00:05</t>
  </si>
  <si>
    <t>00000409</t>
  </si>
  <si>
    <t>30.04.2021 12:00:29</t>
  </si>
  <si>
    <t>00000485</t>
  </si>
  <si>
    <t>Карлова Е. Е. - Отделение  срочного социального обслуживания</t>
  </si>
  <si>
    <t>Договор 47 от 21.04.2021</t>
  </si>
  <si>
    <t>30.04.2021 12:00:30</t>
  </si>
  <si>
    <t>00000486</t>
  </si>
  <si>
    <t>30.04.2021 12:00:32</t>
  </si>
  <si>
    <t>00000487</t>
  </si>
  <si>
    <t>01.05.2021 12:00:00</t>
  </si>
  <si>
    <t>00000410</t>
  </si>
  <si>
    <t>01.05.2021 12:00:01</t>
  </si>
  <si>
    <t>00000411</t>
  </si>
  <si>
    <t>02.05.2021 12:00:00</t>
  </si>
  <si>
    <t>00000412</t>
  </si>
  <si>
    <t>02.05.2021 12:00:01</t>
  </si>
  <si>
    <t>00000413</t>
  </si>
  <si>
    <t>02.05.2021 12:00:02</t>
  </si>
  <si>
    <t>00000414</t>
  </si>
  <si>
    <t>02.05.2021 12:00:03</t>
  </si>
  <si>
    <t>00000415</t>
  </si>
  <si>
    <t>03.05.2021 12:00:00</t>
  </si>
  <si>
    <t>00000416</t>
  </si>
  <si>
    <t>03.05.2021 12:00:01</t>
  </si>
  <si>
    <t>00000417</t>
  </si>
  <si>
    <t>04.05.2021 12:00:00</t>
  </si>
  <si>
    <t>00000418</t>
  </si>
  <si>
    <t>04.05.2021 12:00:01</t>
  </si>
  <si>
    <t>00000419</t>
  </si>
  <si>
    <t>05.05.2021 12:00:00</t>
  </si>
  <si>
    <t>00000420</t>
  </si>
  <si>
    <t>05.05.2021 12:00:01</t>
  </si>
  <si>
    <t>00000421</t>
  </si>
  <si>
    <t>05.05.2021 12:00:02</t>
  </si>
  <si>
    <t>00000422</t>
  </si>
  <si>
    <t>05.05.2021 12:00:03</t>
  </si>
  <si>
    <t>00000423</t>
  </si>
  <si>
    <t>05.05.2021 12:00:04</t>
  </si>
  <si>
    <t>00000424</t>
  </si>
  <si>
    <t>05.05.2021 12:00:05</t>
  </si>
  <si>
    <t>00000425</t>
  </si>
  <si>
    <t>05.05.2021 12:00:06</t>
  </si>
  <si>
    <t>00000426</t>
  </si>
  <si>
    <t>05.05.2021 12:00:07</t>
  </si>
  <si>
    <t>00000427</t>
  </si>
  <si>
    <t>05.05.2021 12:00:08</t>
  </si>
  <si>
    <t>00000428</t>
  </si>
  <si>
    <t>Договор 28/2021 от 01.04.2021</t>
  </si>
  <si>
    <t>05.05.2021 12:00:09</t>
  </si>
  <si>
    <t>00000429</t>
  </si>
  <si>
    <t>05.05.2021 12:00:10</t>
  </si>
  <si>
    <t>00000430</t>
  </si>
  <si>
    <t>Договор 50/2021 от 01.05.2021</t>
  </si>
  <si>
    <t>05.05.2021 12:00:11</t>
  </si>
  <si>
    <t>00000431</t>
  </si>
  <si>
    <t>05.05.2021 12:00:12</t>
  </si>
  <si>
    <t>00000432</t>
  </si>
  <si>
    <t>05.05.2021 12:00:19</t>
  </si>
  <si>
    <t>00000457</t>
  </si>
  <si>
    <t>06.05.2021 12:00:00</t>
  </si>
  <si>
    <t>00000433</t>
  </si>
  <si>
    <t>06.05.2021 12:00:01</t>
  </si>
  <si>
    <t>00000434</t>
  </si>
  <si>
    <t>07.05.2021 12:00:00</t>
  </si>
  <si>
    <t>00000435</t>
  </si>
  <si>
    <t>07.05.2021 12:00:01</t>
  </si>
  <si>
    <t>00000436</t>
  </si>
  <si>
    <t>08.05.2021 12:00:00</t>
  </si>
  <si>
    <t>00000437</t>
  </si>
  <si>
    <t>08.05.2021 12:00:01</t>
  </si>
  <si>
    <t>00000438</t>
  </si>
  <si>
    <t>09.05.2021 12:00:00</t>
  </si>
  <si>
    <t>00000439</t>
  </si>
  <si>
    <t>09.05.2021 12:00:01</t>
  </si>
  <si>
    <t>00000440</t>
  </si>
  <si>
    <t>10.05.2021 12:00:00</t>
  </si>
  <si>
    <t>00000441</t>
  </si>
  <si>
    <t>10.05.2021 12:00:01</t>
  </si>
  <si>
    <t>00000442</t>
  </si>
  <si>
    <t>10.05.2021 12:00:02</t>
  </si>
  <si>
    <t>00000448</t>
  </si>
  <si>
    <t>10.05.2021 12:00:03</t>
  </si>
  <si>
    <t>00000449</t>
  </si>
  <si>
    <t>Договор 51/2021 от 01.05.2021</t>
  </si>
  <si>
    <t>11.05.2021 10:34:25</t>
  </si>
  <si>
    <t>00000443</t>
  </si>
  <si>
    <t>11.05.2021 10:34:26</t>
  </si>
  <si>
    <t>00000444</t>
  </si>
  <si>
    <t>11.05.2021 10:34:27</t>
  </si>
  <si>
    <t>00000445</t>
  </si>
  <si>
    <t>11.05.2021 10:34:28</t>
  </si>
  <si>
    <t>00000446</t>
  </si>
  <si>
    <t>11.05.2021 10:34:29</t>
  </si>
  <si>
    <t>00000447</t>
  </si>
  <si>
    <t>11.05.2021 10:34:30</t>
  </si>
  <si>
    <t>00000450</t>
  </si>
  <si>
    <t>12.05.2021 12:00:00</t>
  </si>
  <si>
    <t>00000451</t>
  </si>
  <si>
    <t>12.05.2021 12:00:01</t>
  </si>
  <si>
    <t>00000452</t>
  </si>
  <si>
    <t>12.05.2021 12:00:09</t>
  </si>
  <si>
    <t>00000495</t>
  </si>
  <si>
    <t>Мальцева М. Н. - Аппарат</t>
  </si>
  <si>
    <t>ИП Шишкина Ольга Леонидовна</t>
  </si>
  <si>
    <t>Договор 6/21 от 12.05.2021</t>
  </si>
  <si>
    <t>13.05.2021 12:00:00</t>
  </si>
  <si>
    <t>00000453</t>
  </si>
  <si>
    <t>13.05.2021 12:00:01</t>
  </si>
  <si>
    <t>00000454</t>
  </si>
  <si>
    <t>13.05.2021 12:00:09</t>
  </si>
  <si>
    <t>00000488</t>
  </si>
  <si>
    <t>Будаева О. Н. - Отделение  срочного социального обслуживания</t>
  </si>
  <si>
    <t>Договор 54 от 13.05.2021</t>
  </si>
  <si>
    <t>14.05.2021 15:26:24</t>
  </si>
  <si>
    <t>00000455</t>
  </si>
  <si>
    <t>14.05.2021 15:26:25</t>
  </si>
  <si>
    <t>00000456</t>
  </si>
  <si>
    <t>14.05.2021 15:26:33</t>
  </si>
  <si>
    <t>00000496</t>
  </si>
  <si>
    <t>ИП Куркина Татьяна Михайловна</t>
  </si>
  <si>
    <t>Договор 39 от 14.05.2021</t>
  </si>
  <si>
    <t>15.05.2021 12:00:00</t>
  </si>
  <si>
    <t>00000458</t>
  </si>
  <si>
    <t>15.05.2021 12:00:01</t>
  </si>
  <si>
    <t>00000459</t>
  </si>
  <si>
    <t>16.05.2021 12:00:00</t>
  </si>
  <si>
    <t>00000460</t>
  </si>
  <si>
    <t>16.05.2021 12:00:01</t>
  </si>
  <si>
    <t>00000461</t>
  </si>
  <si>
    <t>17.05.2021 15:00:02</t>
  </si>
  <si>
    <t>00000463</t>
  </si>
  <si>
    <t>17.05.2021 16:45:01</t>
  </si>
  <si>
    <t>00000462</t>
  </si>
  <si>
    <t>18.05.2021 15:06:39</t>
  </si>
  <si>
    <t>00000465</t>
  </si>
  <si>
    <t>18.05.2021 16:06:38</t>
  </si>
  <si>
    <t>00000464</t>
  </si>
  <si>
    <t>18.05.2021 16:06:40</t>
  </si>
  <si>
    <t>00000466</t>
  </si>
  <si>
    <t>18.05.2021 16:06:41</t>
  </si>
  <si>
    <t>00000467</t>
  </si>
  <si>
    <t>18.05.2021 16:06:42</t>
  </si>
  <si>
    <t>00000468</t>
  </si>
  <si>
    <t>18.05.2021 16:06:43</t>
  </si>
  <si>
    <t>00000469</t>
  </si>
  <si>
    <t>18.05.2021 16:06:44</t>
  </si>
  <si>
    <t>00000470</t>
  </si>
  <si>
    <t>18.05.2021 16:06:45</t>
  </si>
  <si>
    <t>00000471</t>
  </si>
  <si>
    <t>18.05.2021 16:06:46</t>
  </si>
  <si>
    <t>00000472</t>
  </si>
  <si>
    <t>19.05.2021 12:00:03</t>
  </si>
  <si>
    <t>00000473</t>
  </si>
  <si>
    <t>20.05.2021 12:00:03</t>
  </si>
  <si>
    <t>00000474</t>
  </si>
  <si>
    <t>21.05.2021 16:05:31</t>
  </si>
  <si>
    <t>00000475</t>
  </si>
  <si>
    <t>21.05.2021 22:05:31</t>
  </si>
  <si>
    <t>00000497</t>
  </si>
  <si>
    <t>Договор 55 от 21.05.2021</t>
  </si>
  <si>
    <t>22.05.2021 12:00:00</t>
  </si>
  <si>
    <t>00000476</t>
  </si>
  <si>
    <t>23.05.2021 12:00:00</t>
  </si>
  <si>
    <t>00000477</t>
  </si>
  <si>
    <t>24.05.2021 14:30:18</t>
  </si>
  <si>
    <t>00000478</t>
  </si>
  <si>
    <t>25.05.2021 16:44:21</t>
  </si>
  <si>
    <t>00000489</t>
  </si>
  <si>
    <t>25.05.2021 16:44:22</t>
  </si>
  <si>
    <t>00000490</t>
  </si>
  <si>
    <t>25.05.2021 16:44:23</t>
  </si>
  <si>
    <t>00000491</t>
  </si>
  <si>
    <t>25.05.2021 16:44:24</t>
  </si>
  <si>
    <t>00000492</t>
  </si>
  <si>
    <t>25.05.2021 16:44:25</t>
  </si>
  <si>
    <t>00000493</t>
  </si>
  <si>
    <t>25.05.2021 16:44:30</t>
  </si>
  <si>
    <t>00000545</t>
  </si>
  <si>
    <t>Договор 56 от 25.05.2021</t>
  </si>
  <si>
    <t>25.05.2021 16:44:31</t>
  </si>
  <si>
    <t>00000546</t>
  </si>
  <si>
    <t>26.05.2021 10:47:36</t>
  </si>
  <si>
    <t>00000494</t>
  </si>
  <si>
    <t>27.05.2021 13:22:28</t>
  </si>
  <si>
    <t>00000498</t>
  </si>
  <si>
    <t>28.05.2021 10:08:41</t>
  </si>
  <si>
    <t>00000499</t>
  </si>
  <si>
    <t>28.05.2021 10:08:46</t>
  </si>
  <si>
    <t>00000534</t>
  </si>
  <si>
    <t>Договор 58 от 28.05.2021</t>
  </si>
  <si>
    <t>28.05.2021 10:08:47</t>
  </si>
  <si>
    <t>00000535</t>
  </si>
  <si>
    <t>28.05.2021 10:08:49</t>
  </si>
  <si>
    <t>00000536</t>
  </si>
  <si>
    <t>Договор 57 от 28.05.2021</t>
  </si>
  <si>
    <t>28.05.2021 10:08:50</t>
  </si>
  <si>
    <t>00000537</t>
  </si>
  <si>
    <t>28.05.2021 10:08:52</t>
  </si>
  <si>
    <t>00000538</t>
  </si>
  <si>
    <t>ИП Рыбаков Игорь Анатольевич</t>
  </si>
  <si>
    <t>Договор б/н от 28.05.2021</t>
  </si>
  <si>
    <t>28.05.2021 10:08:54</t>
  </si>
  <si>
    <t>00000539</t>
  </si>
  <si>
    <t>28.05.2021 10:08:57</t>
  </si>
  <si>
    <t>00000540</t>
  </si>
  <si>
    <t>ИП Эренс Виктория Витальевна</t>
  </si>
  <si>
    <t>28.05.2021 10:08:59</t>
  </si>
  <si>
    <t>00000541</t>
  </si>
  <si>
    <t>Договор Б/Н от 28.05.2021</t>
  </si>
  <si>
    <t>29.05.2021 12:00:00</t>
  </si>
  <si>
    <t>00000500</t>
  </si>
  <si>
    <t>30.05.2021 12:00:00</t>
  </si>
  <si>
    <t>00000501</t>
  </si>
  <si>
    <t>31.05.2021 12:00:06</t>
  </si>
  <si>
    <t>00000502</t>
  </si>
  <si>
    <t>31.05.2021 23:59:59</t>
  </si>
  <si>
    <t>00000542</t>
  </si>
  <si>
    <t>00000543</t>
  </si>
  <si>
    <t>00000544</t>
  </si>
  <si>
    <t>Косов С. М. - Отделение  срочного социального обслуживания</t>
  </si>
  <si>
    <t>01.06.2021 9:41:48</t>
  </si>
  <si>
    <t>00000503</t>
  </si>
  <si>
    <t>Договор 50А/2021 от 01.06.2021</t>
  </si>
  <si>
    <t>01.06.2021 9:41:49</t>
  </si>
  <si>
    <t>00000504</t>
  </si>
  <si>
    <t>01.06.2021 9:41:50</t>
  </si>
  <si>
    <t>00000505</t>
  </si>
  <si>
    <t>01.06.2021 9:41:51</t>
  </si>
  <si>
    <t>00000506</t>
  </si>
  <si>
    <t>01.06.2021 9:41:52</t>
  </si>
  <si>
    <t>00000507</t>
  </si>
  <si>
    <t>02.06.2021 0:00:00</t>
  </si>
  <si>
    <t>00000573</t>
  </si>
  <si>
    <t>Договор 62-2021 от 01.06.2021</t>
  </si>
  <si>
    <t>02.06.2021 11:14:13</t>
  </si>
  <si>
    <t>00000508</t>
  </si>
  <si>
    <t>03.06.2021 12:00:00</t>
  </si>
  <si>
    <t>00000509</t>
  </si>
  <si>
    <t>04.06.2021 12:00:00</t>
  </si>
  <si>
    <t>00000510</t>
  </si>
  <si>
    <t>05.06.2021 12:00:00</t>
  </si>
  <si>
    <t>00000511</t>
  </si>
  <si>
    <t>06.06.2021 12:00:00</t>
  </si>
  <si>
    <t>00000512</t>
  </si>
  <si>
    <t>07.06.2021 12:00:00</t>
  </si>
  <si>
    <t>00000513</t>
  </si>
  <si>
    <t>07.06.2021 12:00:04</t>
  </si>
  <si>
    <t>00000575</t>
  </si>
  <si>
    <t>Договор 18/21 от 07.06.2021</t>
  </si>
  <si>
    <t>08.06.2021 12:00:01</t>
  </si>
  <si>
    <t>00000514</t>
  </si>
  <si>
    <t>Договор 60/2021 от 01.06.2021</t>
  </si>
  <si>
    <t>08.06.2021 12:00:02</t>
  </si>
  <si>
    <t>00000515</t>
  </si>
  <si>
    <t>08.06.2021 12:00:03</t>
  </si>
  <si>
    <t>00000516</t>
  </si>
  <si>
    <t>08.06.2021 12:00:04</t>
  </si>
  <si>
    <t>00000517</t>
  </si>
  <si>
    <t>08.06.2021 12:00:05</t>
  </si>
  <si>
    <t>00000518</t>
  </si>
  <si>
    <t>08.06.2021 12:00:06</t>
  </si>
  <si>
    <t>00000519</t>
  </si>
  <si>
    <t>08.06.2021 12:00:07</t>
  </si>
  <si>
    <t>00000520</t>
  </si>
  <si>
    <t>08.06.2021 12:00:08</t>
  </si>
  <si>
    <t>00000521</t>
  </si>
  <si>
    <t>08.06.2021 12:00:12</t>
  </si>
  <si>
    <t>00000522</t>
  </si>
  <si>
    <t>09.06.2021 12:00:00</t>
  </si>
  <si>
    <t>00000523</t>
  </si>
  <si>
    <t>09.06.2021 12:00:05</t>
  </si>
  <si>
    <t>00000578</t>
  </si>
  <si>
    <t>Договор Б/Н от 09.06.2021</t>
  </si>
  <si>
    <t>10.06.2021 12:00:00</t>
  </si>
  <si>
    <t>00000524</t>
  </si>
  <si>
    <t>11.06.2021 10:58:12</t>
  </si>
  <si>
    <t>00000525</t>
  </si>
  <si>
    <t>12.06.2021 12:00:00</t>
  </si>
  <si>
    <t>00000526</t>
  </si>
  <si>
    <t>13.06.2021 12:00:00</t>
  </si>
  <si>
    <t>00000527</t>
  </si>
  <si>
    <t>14.06.2021 12:00:00</t>
  </si>
  <si>
    <t>00000528</t>
  </si>
  <si>
    <t>15.06.2021 12:00:00</t>
  </si>
  <si>
    <t>00000529</t>
  </si>
  <si>
    <t>15.06.2021 12:00:01</t>
  </si>
  <si>
    <t>00000530</t>
  </si>
  <si>
    <t>15.06.2021 12:00:02</t>
  </si>
  <si>
    <t>00000531</t>
  </si>
  <si>
    <t>15.06.2021 12:00:03</t>
  </si>
  <si>
    <t>00000532</t>
  </si>
  <si>
    <t>15.06.2021 12:00:04</t>
  </si>
  <si>
    <t>00000533</t>
  </si>
  <si>
    <t>16.06.2021 12:00:01</t>
  </si>
  <si>
    <t>00000547</t>
  </si>
  <si>
    <t>Договор 59 от 01.06.2021</t>
  </si>
  <si>
    <t>16.06.2021 12:00:02</t>
  </si>
  <si>
    <t>00000548</t>
  </si>
  <si>
    <t>17.06.2021 14:56:54</t>
  </si>
  <si>
    <t>00000549</t>
  </si>
  <si>
    <t>17.06.2021 14:56:55</t>
  </si>
  <si>
    <t>00000551</t>
  </si>
  <si>
    <t>17.06.2021 14:57:02</t>
  </si>
  <si>
    <t>00000576</t>
  </si>
  <si>
    <t>Договор УТ-1555 от 17.06.2021</t>
  </si>
  <si>
    <t>18.06.2021 13:57:52</t>
  </si>
  <si>
    <t>00000550</t>
  </si>
  <si>
    <t>19.06.2021 12:00:00</t>
  </si>
  <si>
    <t>00000552</t>
  </si>
  <si>
    <t>19.06.2021 12:00:04</t>
  </si>
  <si>
    <t>00000561</t>
  </si>
  <si>
    <t>20.06.2021 12:00:00</t>
  </si>
  <si>
    <t>00000553</t>
  </si>
  <si>
    <t>21.06.2021 13:25:33</t>
  </si>
  <si>
    <t>00000554</t>
  </si>
  <si>
    <t>22.06.2021 14:58:11</t>
  </si>
  <si>
    <t>00000555</t>
  </si>
  <si>
    <t>22.06.2021 14:58:12</t>
  </si>
  <si>
    <t>00000556</t>
  </si>
  <si>
    <t>22.06.2021 14:58:13</t>
  </si>
  <si>
    <t>00000557</t>
  </si>
  <si>
    <t>22.06.2021 14:58:14</t>
  </si>
  <si>
    <t>00000558</t>
  </si>
  <si>
    <t>22.06.2021 14:58:15</t>
  </si>
  <si>
    <t>00000559</t>
  </si>
  <si>
    <t>22.06.2021 14:58:37</t>
  </si>
  <si>
    <t>00000571</t>
  </si>
  <si>
    <t>22.06.2021 16:58:37</t>
  </si>
  <si>
    <t>00000572</t>
  </si>
  <si>
    <t>23.06.2021 13:32:20</t>
  </si>
  <si>
    <t>00000560</t>
  </si>
  <si>
    <t>23.06.2021 14:11:54</t>
  </si>
  <si>
    <t>00000577</t>
  </si>
  <si>
    <t>ИП Коровников Юрий Юрьевич</t>
  </si>
  <si>
    <t>Договор 106 от 23.06.2021</t>
  </si>
  <si>
    <t>24.06.2021 14:11:50</t>
  </si>
  <si>
    <t>00000566</t>
  </si>
  <si>
    <t>25.06.2021 12:00:00</t>
  </si>
  <si>
    <t>00000567</t>
  </si>
  <si>
    <t>26.06.2021 12:00:00</t>
  </si>
  <si>
    <t>00000568</t>
  </si>
  <si>
    <t>27.06.2021 12:00:00</t>
  </si>
  <si>
    <t>00000569</t>
  </si>
  <si>
    <t>28.06.2021 12:00:00</t>
  </si>
  <si>
    <t>00000570</t>
  </si>
  <si>
    <t>28.06.2021 12:00:01</t>
  </si>
  <si>
    <t>00000574</t>
  </si>
  <si>
    <t>Договор 61 от 17.06.2021</t>
  </si>
  <si>
    <t>29.06.2021 14:32:53</t>
  </si>
  <si>
    <t>00000562</t>
  </si>
  <si>
    <t>29.06.2021 14:48:27</t>
  </si>
  <si>
    <t>00000563</t>
  </si>
  <si>
    <t>29.06.2021 14:53:33</t>
  </si>
  <si>
    <t>00000564</t>
  </si>
  <si>
    <t>29.06.2021 14:56:40</t>
  </si>
  <si>
    <t>00000565</t>
  </si>
  <si>
    <t>29.06.2021 15:17:12</t>
  </si>
  <si>
    <t>00000579</t>
  </si>
  <si>
    <t>30.06.2021 12:00:04</t>
  </si>
  <si>
    <t>00000580</t>
  </si>
  <si>
    <t>30.06.2021 23:59:59</t>
  </si>
  <si>
    <t>00000664</t>
  </si>
  <si>
    <t>Договор 63 от 30.06.2021</t>
  </si>
  <si>
    <t>00000665</t>
  </si>
  <si>
    <t>Договор 61 от 30.06.2021</t>
  </si>
  <si>
    <t>00000666</t>
  </si>
  <si>
    <t>00000667</t>
  </si>
  <si>
    <t>Договор 34540421/021070 от 01.06.2021</t>
  </si>
  <si>
    <t>00000668</t>
  </si>
  <si>
    <t>01.07.2021 15:33:02</t>
  </si>
  <si>
    <t>00000581</t>
  </si>
  <si>
    <t>01.07.2021 15:33:03</t>
  </si>
  <si>
    <t>00000583</t>
  </si>
  <si>
    <t>Договор 68/2021 от 01.07.2021</t>
  </si>
  <si>
    <t>02.07.2021 12:00:01</t>
  </si>
  <si>
    <t>00000582</t>
  </si>
  <si>
    <t>03.07.2021 12:00:00</t>
  </si>
  <si>
    <t>00000584</t>
  </si>
  <si>
    <t>04.07.2021 12:00:00</t>
  </si>
  <si>
    <t>00000585</t>
  </si>
  <si>
    <t>05.07.2021 0:00:00</t>
  </si>
  <si>
    <t>00000652</t>
  </si>
  <si>
    <t>Терехова С. Г. - Аппарат</t>
  </si>
  <si>
    <t>Договор 32/21 от 05.07.2021</t>
  </si>
  <si>
    <t>05.07.2021 16:38:10</t>
  </si>
  <si>
    <t>00000586</t>
  </si>
  <si>
    <t>06.07.2021 12:00:00</t>
  </si>
  <si>
    <t>00000587</t>
  </si>
  <si>
    <t>Договор 67/2021 от 01.07.2021</t>
  </si>
  <si>
    <t>06.07.2021 12:00:01</t>
  </si>
  <si>
    <t>00000588</t>
  </si>
  <si>
    <t>Договор 63/2021 от 01.07.2021</t>
  </si>
  <si>
    <t>06.07.2021 12:00:02</t>
  </si>
  <si>
    <t>00000589</t>
  </si>
  <si>
    <t>06.07.2021 12:00:03</t>
  </si>
  <si>
    <t>00000590</t>
  </si>
  <si>
    <t>Договор 65/2021 от 01.07.2021</t>
  </si>
  <si>
    <t>06.07.2021 12:00:04</t>
  </si>
  <si>
    <t>00000591</t>
  </si>
  <si>
    <t>Договор 64/2021 от 01.07.2021</t>
  </si>
  <si>
    <t>06.07.2021 12:00:05</t>
  </si>
  <si>
    <t>00000592</t>
  </si>
  <si>
    <t>Договор 66/2021 от 01.07.2021</t>
  </si>
  <si>
    <t>06.07.2021 12:00:06</t>
  </si>
  <si>
    <t>00000593</t>
  </si>
  <si>
    <t>07.07.2021 14:52:47</t>
  </si>
  <si>
    <t>00000594</t>
  </si>
  <si>
    <t>08.07.2021 12:00:00</t>
  </si>
  <si>
    <t>00000595</t>
  </si>
  <si>
    <t>09.07.2021 12:00:00</t>
  </si>
  <si>
    <t>00000596</t>
  </si>
  <si>
    <t>09.07.2021 12:00:01</t>
  </si>
  <si>
    <t>00000597</t>
  </si>
  <si>
    <t>10.07.2021 12:00:00</t>
  </si>
  <si>
    <t>00000598</t>
  </si>
  <si>
    <t>11.07.2021 12:00:00</t>
  </si>
  <si>
    <t>00000599</t>
  </si>
  <si>
    <t>12.07.2021 9:55:13</t>
  </si>
  <si>
    <t>00000600</t>
  </si>
  <si>
    <t>12.07.2021 9:55:14</t>
  </si>
  <si>
    <t>00000601</t>
  </si>
  <si>
    <t>13.07.2021 12:00:00</t>
  </si>
  <si>
    <t>00000602</t>
  </si>
  <si>
    <t>13.07.2021 12:00:01</t>
  </si>
  <si>
    <t>00000603</t>
  </si>
  <si>
    <t>13.07.2021 12:00:02</t>
  </si>
  <si>
    <t>00000604</t>
  </si>
  <si>
    <t>13.07.2021 12:00:03</t>
  </si>
  <si>
    <t>00000605</t>
  </si>
  <si>
    <t>13.07.2021 12:00:04</t>
  </si>
  <si>
    <t>00000606</t>
  </si>
  <si>
    <t>14.07.2021 12:00:00</t>
  </si>
  <si>
    <t>00000607</t>
  </si>
  <si>
    <t>14.07.2021 12:00:02</t>
  </si>
  <si>
    <t>00000618</t>
  </si>
  <si>
    <t>ООО "СИМАМАРТ"</t>
  </si>
  <si>
    <t>Договор 24676 от 14.07.2021</t>
  </si>
  <si>
    <t>15.07.2021 12:00:01</t>
  </si>
  <si>
    <t>00000608</t>
  </si>
  <si>
    <t>16.07.2021 16:02:25</t>
  </si>
  <si>
    <t>00000609</t>
  </si>
  <si>
    <t>17.07.2021 12:00:00</t>
  </si>
  <si>
    <t>00000610</t>
  </si>
  <si>
    <t>18.07.2021 12:00:00</t>
  </si>
  <si>
    <t>00000611</t>
  </si>
  <si>
    <t>19.07.2021 13:32:12</t>
  </si>
  <si>
    <t>00000612</t>
  </si>
  <si>
    <t>20.07.2021 12:59:58</t>
  </si>
  <si>
    <t>00000613</t>
  </si>
  <si>
    <t>20.07.2021 12:59:59</t>
  </si>
  <si>
    <t>00000614</t>
  </si>
  <si>
    <t>20.07.2021 13:00:00</t>
  </si>
  <si>
    <t>00000615</t>
  </si>
  <si>
    <t>20.07.2021 13:00:01</t>
  </si>
  <si>
    <t>00000616</t>
  </si>
  <si>
    <t>20.07.2021 13:00:02</t>
  </si>
  <si>
    <t>00000617</t>
  </si>
  <si>
    <t>21.07.2021 11:17:27</t>
  </si>
  <si>
    <t>00000619</t>
  </si>
  <si>
    <t>22.07.2021 14:55:57</t>
  </si>
  <si>
    <t>00000620</t>
  </si>
  <si>
    <t>23.07.2021 15:14:49</t>
  </si>
  <si>
    <t>00000621</t>
  </si>
  <si>
    <t>23.07.2021 15:14:50</t>
  </si>
  <si>
    <t>00000622</t>
  </si>
  <si>
    <t>24.07.2021 12:00:00</t>
  </si>
  <si>
    <t>00000623</t>
  </si>
  <si>
    <t>25.07.2021 12:00:00</t>
  </si>
  <si>
    <t>00000624</t>
  </si>
  <si>
    <t>26.07.2021 14:09:31</t>
  </si>
  <si>
    <t>00000625</t>
  </si>
  <si>
    <t>27.07.2021 12:00:00</t>
  </si>
  <si>
    <t>00000626</t>
  </si>
  <si>
    <t>27.07.2021 12:00:01</t>
  </si>
  <si>
    <t>00000627</t>
  </si>
  <si>
    <t>27.07.2021 12:00:02</t>
  </si>
  <si>
    <t>00000628</t>
  </si>
  <si>
    <t>27.07.2021 12:00:03</t>
  </si>
  <si>
    <t>00000629</t>
  </si>
  <si>
    <t>27.07.2021 12:00:04</t>
  </si>
  <si>
    <t>00000630</t>
  </si>
  <si>
    <t>27.07.2021 12:00:10</t>
  </si>
  <si>
    <t>00000654</t>
  </si>
  <si>
    <t>Договор 70 от 01.07.2021</t>
  </si>
  <si>
    <t>27.07.2021 12:00:11</t>
  </si>
  <si>
    <t>00000655</t>
  </si>
  <si>
    <t>27.07.2021 12:00:12</t>
  </si>
  <si>
    <t>00000656</t>
  </si>
  <si>
    <t>Договор 71 от 01.07.2021</t>
  </si>
  <si>
    <t>28.07.2021 12:00:00</t>
  </si>
  <si>
    <t>00000631</t>
  </si>
  <si>
    <t>29.07.2021 12:00:00</t>
  </si>
  <si>
    <t>00000632</t>
  </si>
  <si>
    <t>30.07.2021 12:00:00</t>
  </si>
  <si>
    <t>00000633</t>
  </si>
  <si>
    <t>30.07.2021 12:00:04</t>
  </si>
  <si>
    <t>00000644</t>
  </si>
  <si>
    <t>30.07.2021 12:00:08</t>
  </si>
  <si>
    <t>00000653</t>
  </si>
  <si>
    <t>Договор 72 от 01.07.2021</t>
  </si>
  <si>
    <t>31.07.2021 12:00:00</t>
  </si>
  <si>
    <t>00000634</t>
  </si>
  <si>
    <t>31.07.2021 23:59:59</t>
  </si>
  <si>
    <t>00000670</t>
  </si>
  <si>
    <t>01.08.2021 12:00:00</t>
  </si>
  <si>
    <t>00000635</t>
  </si>
  <si>
    <t>02.08.2021 12:00:00</t>
  </si>
  <si>
    <t>00000636</t>
  </si>
  <si>
    <t>02.08.2021 12:00:01</t>
  </si>
  <si>
    <t>00000637</t>
  </si>
  <si>
    <t>03.08.2021 12:00:00</t>
  </si>
  <si>
    <t>00000638</t>
  </si>
  <si>
    <t>03.08.2021 12:00:01</t>
  </si>
  <si>
    <t>00000639</t>
  </si>
  <si>
    <t>03.08.2021 12:00:02</t>
  </si>
  <si>
    <t>00000640</t>
  </si>
  <si>
    <t>03.08.2021 12:00:03</t>
  </si>
  <si>
    <t>00000641</t>
  </si>
  <si>
    <t>03.08.2021 12:00:04</t>
  </si>
  <si>
    <t>00000642</t>
  </si>
  <si>
    <t>04.08.2021 12:00:00</t>
  </si>
  <si>
    <t>00000643</t>
  </si>
  <si>
    <t>05.08.2021 12:00:00</t>
  </si>
  <si>
    <t>00000646</t>
  </si>
  <si>
    <t>06.08.2021 14:34:17</t>
  </si>
  <si>
    <t>00000645</t>
  </si>
  <si>
    <t>Договор 72/2021 от 01.08.2021</t>
  </si>
  <si>
    <t>06.08.2021 14:34:18</t>
  </si>
  <si>
    <t>00000647</t>
  </si>
  <si>
    <t>06.08.2021 14:34:20</t>
  </si>
  <si>
    <t>00000648</t>
  </si>
  <si>
    <t>06.08.2021 14:34:24</t>
  </si>
  <si>
    <t>00000674</t>
  </si>
  <si>
    <t>07.08.2021 12:00:00</t>
  </si>
  <si>
    <t>00000649</t>
  </si>
  <si>
    <t>08.08.2021 12:00:00</t>
  </si>
  <si>
    <t>00000650</t>
  </si>
  <si>
    <t>09.08.2021 12:06:52</t>
  </si>
  <si>
    <t>00000651</t>
  </si>
  <si>
    <t>10.08.2021 12:00:00</t>
  </si>
  <si>
    <t>00000657</t>
  </si>
  <si>
    <t>10.08.2021 12:00:01</t>
  </si>
  <si>
    <t>00000658</t>
  </si>
  <si>
    <t>10.08.2021 12:00:02</t>
  </si>
  <si>
    <t>00000659</t>
  </si>
  <si>
    <t>10.08.2021 12:00:03</t>
  </si>
  <si>
    <t>00000660</t>
  </si>
  <si>
    <t>10.08.2021 12:00:04</t>
  </si>
  <si>
    <t>00000661</t>
  </si>
  <si>
    <t>10.08.2021 12:00:05</t>
  </si>
  <si>
    <t>00000662</t>
  </si>
  <si>
    <t>10.08.2021 12:00:06</t>
  </si>
  <si>
    <t>00000663</t>
  </si>
  <si>
    <t>10.08.2021 12:00:07</t>
  </si>
  <si>
    <t>00000671</t>
  </si>
  <si>
    <t>11.08.2021 12:00:00</t>
  </si>
  <si>
    <t>00000672</t>
  </si>
  <si>
    <t>12.08.2021 14:14:27</t>
  </si>
  <si>
    <t>00000673</t>
  </si>
  <si>
    <t>13.08.2021 12:00:00</t>
  </si>
  <si>
    <t>00000669</t>
  </si>
  <si>
    <t>13.08.2021 12:00:01</t>
  </si>
  <si>
    <t>00000675</t>
  </si>
  <si>
    <t>14.08.2021 12:00:00</t>
  </si>
  <si>
    <t>00000676</t>
  </si>
  <si>
    <t>15.08.2021 12:00:00</t>
  </si>
  <si>
    <t>00000677</t>
  </si>
  <si>
    <t>16.08.2021 12:00:00</t>
  </si>
  <si>
    <t>00000678</t>
  </si>
  <si>
    <t>17.08.2021 15:17:36</t>
  </si>
  <si>
    <t>00000679</t>
  </si>
  <si>
    <t>17.08.2021 15:17:37</t>
  </si>
  <si>
    <t>00000680</t>
  </si>
  <si>
    <t>17.08.2021 15:17:38</t>
  </si>
  <si>
    <t>00000681</t>
  </si>
  <si>
    <t>17.08.2021 15:17:39</t>
  </si>
  <si>
    <t>00000682</t>
  </si>
  <si>
    <t>17.08.2021 15:17:40</t>
  </si>
  <si>
    <t>00000685</t>
  </si>
  <si>
    <t>18.08.2021 14:08:01</t>
  </si>
  <si>
    <t>00000686</t>
  </si>
  <si>
    <t>19.08.2021 12:00:00</t>
  </si>
  <si>
    <t>00000687</t>
  </si>
  <si>
    <t>20.08.2021 13:10:02</t>
  </si>
  <si>
    <t>00000683</t>
  </si>
  <si>
    <t>20.08.2021 13:10:03</t>
  </si>
  <si>
    <t>00000684</t>
  </si>
  <si>
    <t>20.08.2021 13:10:04</t>
  </si>
  <si>
    <t>00000688</t>
  </si>
  <si>
    <t>21.08.2021 12:00:01</t>
  </si>
  <si>
    <t>00000689</t>
  </si>
  <si>
    <t>22.08.2021 12:00:00</t>
  </si>
  <si>
    <t>00000690</t>
  </si>
  <si>
    <t>23.08.2021 13:52:11</t>
  </si>
  <si>
    <t>00000691</t>
  </si>
  <si>
    <t>24.08.2021 16:48:20</t>
  </si>
  <si>
    <t>00000692</t>
  </si>
  <si>
    <t>24.08.2021 16:48:21</t>
  </si>
  <si>
    <t>00000693</t>
  </si>
  <si>
    <t>24.08.2021 16:48:22</t>
  </si>
  <si>
    <t>00000694</t>
  </si>
  <si>
    <t>24.08.2021 16:48:23</t>
  </si>
  <si>
    <t>00000695</t>
  </si>
  <si>
    <t>24.08.2021 16:48:24</t>
  </si>
  <si>
    <t>00000696</t>
  </si>
  <si>
    <t>24.08.2021 16:48:25</t>
  </si>
  <si>
    <t>00000697</t>
  </si>
  <si>
    <t>25.08.2021 12:00:00</t>
  </si>
  <si>
    <t>00000698</t>
  </si>
  <si>
    <t>26.08.2021 12:00:00</t>
  </si>
  <si>
    <t>00000699</t>
  </si>
  <si>
    <t>26.08.2021 12:00:05</t>
  </si>
  <si>
    <t>00000710</t>
  </si>
  <si>
    <t>Договор б/н от 26.08.2021</t>
  </si>
  <si>
    <t>26.08.2021 12:00:07</t>
  </si>
  <si>
    <t>00000711</t>
  </si>
  <si>
    <t>Договор 154 от 26.08.2021</t>
  </si>
  <si>
    <t>27.08.2021 12:00:00</t>
  </si>
  <si>
    <t>00000700</t>
  </si>
  <si>
    <t>28.08.2021 12:00:00</t>
  </si>
  <si>
    <t>00000701</t>
  </si>
  <si>
    <t>29.08.2021 12:00:00</t>
  </si>
  <si>
    <t>00000702</t>
  </si>
  <si>
    <t>30.08.2021 11:20:14</t>
  </si>
  <si>
    <t>00000703</t>
  </si>
  <si>
    <t>30.08.2021 11:20:18</t>
  </si>
  <si>
    <t>00000712</t>
  </si>
  <si>
    <t>Договор 75 от 01.08.2021</t>
  </si>
  <si>
    <t>30.08.2021 11:20:19</t>
  </si>
  <si>
    <t>00000713</t>
  </si>
  <si>
    <t>Договор 74 от 01.08.2021</t>
  </si>
  <si>
    <t>30.08.2021 11:20:20</t>
  </si>
  <si>
    <t>00000714</t>
  </si>
  <si>
    <t>31.08.2021 12:00:01</t>
  </si>
  <si>
    <t>00000704</t>
  </si>
  <si>
    <t>31.08.2021 12:00:02</t>
  </si>
  <si>
    <t>00000705</t>
  </si>
  <si>
    <t>31.08.2021 12:00:03</t>
  </si>
  <si>
    <t>00000706</t>
  </si>
  <si>
    <t>31.08.2021 12:00:04</t>
  </si>
  <si>
    <t>00000707</t>
  </si>
  <si>
    <t>31.08.2021 12:00:05</t>
  </si>
  <si>
    <t>00000708</t>
  </si>
  <si>
    <t>31.08.2021 23:59:59</t>
  </si>
  <si>
    <t>00000748</t>
  </si>
  <si>
    <t>00000749</t>
  </si>
  <si>
    <t>01.09.2021 16:24:48</t>
  </si>
  <si>
    <t>00000715</t>
  </si>
  <si>
    <t>01.09.2021 16:24:49</t>
  </si>
  <si>
    <t>00000718</t>
  </si>
  <si>
    <t>02.09.2021 12:00:00</t>
  </si>
  <si>
    <t>00000716</t>
  </si>
  <si>
    <t>02.09.2021 12:00:12</t>
  </si>
  <si>
    <t>00000866</t>
  </si>
  <si>
    <t>Договор Е-00586605 от 02.09.2021</t>
  </si>
  <si>
    <t>03.09.2021 15:47:32</t>
  </si>
  <si>
    <t>00000717</t>
  </si>
  <si>
    <t>03.09.2021 15:47:51</t>
  </si>
  <si>
    <t>00000719</t>
  </si>
  <si>
    <t>Договор 77/2021 от 01.09.2021</t>
  </si>
  <si>
    <t>04.09.2021 12:00:00</t>
  </si>
  <si>
    <t>00000720</t>
  </si>
  <si>
    <t>05.09.2021 12:00:00</t>
  </si>
  <si>
    <t>00000721</t>
  </si>
  <si>
    <t>06.09.2021 15:54:03</t>
  </si>
  <si>
    <t>00000722</t>
  </si>
  <si>
    <t>06.09.2021 15:54:04</t>
  </si>
  <si>
    <t>00000723</t>
  </si>
  <si>
    <t>Договор 76/2021 от 01.09.2021</t>
  </si>
  <si>
    <t>06.09.2021 15:54:11</t>
  </si>
  <si>
    <t>00000747</t>
  </si>
  <si>
    <t>МУП "Аптека №31"</t>
  </si>
  <si>
    <t>Договор 21 от 06.09.2021</t>
  </si>
  <si>
    <t>07.09.2021 12:00:00</t>
  </si>
  <si>
    <t>00000724</t>
  </si>
  <si>
    <t>07.09.2021 12:00:01</t>
  </si>
  <si>
    <t>00000725</t>
  </si>
  <si>
    <t>07.09.2021 12:00:02</t>
  </si>
  <si>
    <t>00000726</t>
  </si>
  <si>
    <t>07.09.2021 12:00:03</t>
  </si>
  <si>
    <t>00000727</t>
  </si>
  <si>
    <t>07.09.2021 12:00:04</t>
  </si>
  <si>
    <t>00000728</t>
  </si>
  <si>
    <t>07.09.2021 12:00:05</t>
  </si>
  <si>
    <t>00000729</t>
  </si>
  <si>
    <t>07.09.2021 12:00:06</t>
  </si>
  <si>
    <t>00000730</t>
  </si>
  <si>
    <t>08.09.2021 16:01:11</t>
  </si>
  <si>
    <t>00000732</t>
  </si>
  <si>
    <t>09.09.2021 16:06:30</t>
  </si>
  <si>
    <t>00000733</t>
  </si>
  <si>
    <t>10.09.2021 14:49:57</t>
  </si>
  <si>
    <t>00000731</t>
  </si>
  <si>
    <t>10.09.2021 14:49:58</t>
  </si>
  <si>
    <t>00000734</t>
  </si>
  <si>
    <t>11.09.2021 12:00:00</t>
  </si>
  <si>
    <t>00000735</t>
  </si>
  <si>
    <t>12.09.2021 12:00:00</t>
  </si>
  <si>
    <t>00000736</t>
  </si>
  <si>
    <t>13.09.2021 16:32:14</t>
  </si>
  <si>
    <t>00000737</t>
  </si>
  <si>
    <t>13.09.2021 16:32:16</t>
  </si>
  <si>
    <t>00000744</t>
  </si>
  <si>
    <t>ГУП Орловской области"Медтехника"</t>
  </si>
  <si>
    <t>Договор 174 от 13.09.2021</t>
  </si>
  <si>
    <t>13.09.2021 16:32:18</t>
  </si>
  <si>
    <t>00000745</t>
  </si>
  <si>
    <t>ИП Бобкова Елена Дмитриевна</t>
  </si>
  <si>
    <t>Договор 7 от 13.09.2021</t>
  </si>
  <si>
    <t>14.09.2021 12:00:04</t>
  </si>
  <si>
    <t>00000738</t>
  </si>
  <si>
    <t>14.09.2021 12:00:05</t>
  </si>
  <si>
    <t>00000739</t>
  </si>
  <si>
    <t>14.09.2021 12:00:06</t>
  </si>
  <si>
    <t>00000740</t>
  </si>
  <si>
    <t>14.09.2021 12:00:07</t>
  </si>
  <si>
    <t>00000741</t>
  </si>
  <si>
    <t>14.09.2021 12:00:08</t>
  </si>
  <si>
    <t>00000742</t>
  </si>
  <si>
    <t>15.09.2021 12:00:00</t>
  </si>
  <si>
    <t>00000743</t>
  </si>
  <si>
    <t>15.09.2021 12:00:02</t>
  </si>
  <si>
    <t>00000746</t>
  </si>
  <si>
    <t>ИП Глава КФХ Стебаков В. И.</t>
  </si>
  <si>
    <t>Договор 70К/2021 от 15.09.2021</t>
  </si>
  <si>
    <t>16.09.2021 12:00:01</t>
  </si>
  <si>
    <t>00000750</t>
  </si>
  <si>
    <t>17.09.2021 12:00:00</t>
  </si>
  <si>
    <t>00000751</t>
  </si>
  <si>
    <t>18.09.2021 12:00:00</t>
  </si>
  <si>
    <t>00000752</t>
  </si>
  <si>
    <t>19.09.2021 12:00:00</t>
  </si>
  <si>
    <t>00000753</t>
  </si>
  <si>
    <t>20.09.2021 13:27:44</t>
  </si>
  <si>
    <t>00000754</t>
  </si>
  <si>
    <t>21.09.2021 12:00:00</t>
  </si>
  <si>
    <t>00000755</t>
  </si>
  <si>
    <t>21.09.2021 12:00:01</t>
  </si>
  <si>
    <t>00000756</t>
  </si>
  <si>
    <t>21.09.2021 12:00:02</t>
  </si>
  <si>
    <t>00000757</t>
  </si>
  <si>
    <t>21.09.2021 12:00:03</t>
  </si>
  <si>
    <t>00000758</t>
  </si>
  <si>
    <t>21.09.2021 12:00:04</t>
  </si>
  <si>
    <t>00000760</t>
  </si>
  <si>
    <t>22.09.2021 12:00:01</t>
  </si>
  <si>
    <t>00000759</t>
  </si>
  <si>
    <t>Договор 6105 от 22.09.2021</t>
  </si>
  <si>
    <t>22.09.2021 12:00:02</t>
  </si>
  <si>
    <t>00000761</t>
  </si>
  <si>
    <t>22.09.2021 12:00:07</t>
  </si>
  <si>
    <t>00000874</t>
  </si>
  <si>
    <t>Договор 12 от 22.09.2021</t>
  </si>
  <si>
    <t>23.09.2021 12:00:00</t>
  </si>
  <si>
    <t>00000762</t>
  </si>
  <si>
    <t>23.09.2021 12:00:05</t>
  </si>
  <si>
    <t>00000777</t>
  </si>
  <si>
    <t>Договор 14 от 23.09.2021</t>
  </si>
  <si>
    <t>24.09.2021 12:00:00</t>
  </si>
  <si>
    <t>00000763</t>
  </si>
  <si>
    <t>25.09.2021 12:00:00</t>
  </si>
  <si>
    <t>00000764</t>
  </si>
  <si>
    <t>26.09.2021 12:00:00</t>
  </si>
  <si>
    <t>00000765</t>
  </si>
  <si>
    <t>27.09.2021 12:00:00</t>
  </si>
  <si>
    <t>00000766</t>
  </si>
  <si>
    <t>28.09.2021 12:00:00</t>
  </si>
  <si>
    <t>00000767</t>
  </si>
  <si>
    <t>28.09.2021 12:00:01</t>
  </si>
  <si>
    <t>00000768</t>
  </si>
  <si>
    <t>28.09.2021 12:00:02</t>
  </si>
  <si>
    <t>00000769</t>
  </si>
  <si>
    <t>28.09.2021 12:00:03</t>
  </si>
  <si>
    <t>00000770</t>
  </si>
  <si>
    <t>28.09.2021 12:00:04</t>
  </si>
  <si>
    <t>00000771</t>
  </si>
  <si>
    <t>28.09.2021 12:00:05</t>
  </si>
  <si>
    <t>00000772</t>
  </si>
  <si>
    <t>28.09.2021 12:00:06</t>
  </si>
  <si>
    <t>00000773</t>
  </si>
  <si>
    <t>28.09.2021 12:00:07</t>
  </si>
  <si>
    <t>00000774</t>
  </si>
  <si>
    <t>28.09.2021 12:00:10</t>
  </si>
  <si>
    <t>00000775</t>
  </si>
  <si>
    <t>28.09.2021 12:00:11</t>
  </si>
  <si>
    <t>00000776</t>
  </si>
  <si>
    <t>29.09.2021 0:00:00</t>
  </si>
  <si>
    <t>00000870</t>
  </si>
  <si>
    <t>Договор 77 от 01.09.2021</t>
  </si>
  <si>
    <t>29.09.2021 12:00:00</t>
  </si>
  <si>
    <t>00000778</t>
  </si>
  <si>
    <t>29.09.2021 12:00:04</t>
  </si>
  <si>
    <t>00000869</t>
  </si>
  <si>
    <t>Договор 76 от 01.09.2021</t>
  </si>
  <si>
    <t>29.09.2021 12:00:05</t>
  </si>
  <si>
    <t>00000871</t>
  </si>
  <si>
    <t>30.09.2021 12:00:06</t>
  </si>
  <si>
    <t>00000779</t>
  </si>
  <si>
    <t>30.09.2021 12:00:30</t>
  </si>
  <si>
    <t>00000863</t>
  </si>
  <si>
    <t>30.09.2021 12:00:32</t>
  </si>
  <si>
    <t>00000864</t>
  </si>
  <si>
    <t>30.09.2021 12:00:34</t>
  </si>
  <si>
    <t>00000865</t>
  </si>
  <si>
    <t>01.10.2021 12:00:00</t>
  </si>
  <si>
    <t>00000780</t>
  </si>
  <si>
    <t>02.10.2021 12:00:00</t>
  </si>
  <si>
    <t>00000781</t>
  </si>
  <si>
    <t>03.10.2021 12:00:00</t>
  </si>
  <si>
    <t>00000782</t>
  </si>
  <si>
    <t>04.10.2021 12:00:00</t>
  </si>
  <si>
    <t>00000783</t>
  </si>
  <si>
    <t>05.10.2021 0:00:00</t>
  </si>
  <si>
    <t>00000784</t>
  </si>
  <si>
    <t>Договор 81/2021 от 01.10.2021</t>
  </si>
  <si>
    <t>00000789</t>
  </si>
  <si>
    <t>05.10.2021 11:36:23</t>
  </si>
  <si>
    <t>00000785</t>
  </si>
  <si>
    <t>Договор 79/2021 от 01.10.2021</t>
  </si>
  <si>
    <t>05.10.2021 11:36:24</t>
  </si>
  <si>
    <t>00000786</t>
  </si>
  <si>
    <t>Договор 80/2021 от 01.10.2021</t>
  </si>
  <si>
    <t>05.10.2021 11:36:25</t>
  </si>
  <si>
    <t>00000787</t>
  </si>
  <si>
    <t>05.10.2021 11:36:26</t>
  </si>
  <si>
    <t>00000788</t>
  </si>
  <si>
    <t>Договор 78/2021 от 01.10.2021</t>
  </si>
  <si>
    <t>06.10.2021 12:00:00</t>
  </si>
  <si>
    <t>00000790</t>
  </si>
  <si>
    <t>06.10.2021 12:00:02</t>
  </si>
  <si>
    <t>00000791</t>
  </si>
  <si>
    <t>Нифонтов Алексей Анатольевич</t>
  </si>
  <si>
    <t>Договор б/н от 06.10.2021</t>
  </si>
  <si>
    <t>06.10.2021 12:00:03</t>
  </si>
  <si>
    <t>00000855</t>
  </si>
  <si>
    <t>07.10.2021 12:00:02</t>
  </si>
  <si>
    <t>00000800</t>
  </si>
  <si>
    <t>08.10.2021 12:00:01</t>
  </si>
  <si>
    <t>00000801</t>
  </si>
  <si>
    <t>09.10.2021 12:00:00</t>
  </si>
  <si>
    <t>00000802</t>
  </si>
  <si>
    <t>10.10.2021 12:00:01</t>
  </si>
  <si>
    <t>00000803</t>
  </si>
  <si>
    <t>11.10.2021 12:00:00</t>
  </si>
  <si>
    <t>00000793</t>
  </si>
  <si>
    <t>11.10.2021 12:00:01</t>
  </si>
  <si>
    <t>00000804</t>
  </si>
  <si>
    <t>12.10.2021 12:00:22</t>
  </si>
  <si>
    <t>00000792</t>
  </si>
  <si>
    <t>12.10.2021 12:00:23</t>
  </si>
  <si>
    <t>00000794</t>
  </si>
  <si>
    <t>12.10.2021 12:00:24</t>
  </si>
  <si>
    <t>00000795</t>
  </si>
  <si>
    <t>12.10.2021 12:00:25</t>
  </si>
  <si>
    <t>00000796</t>
  </si>
  <si>
    <t>12.10.2021 12:00:26</t>
  </si>
  <si>
    <t>00000797</t>
  </si>
  <si>
    <t>12.10.2021 12:00:27</t>
  </si>
  <si>
    <t>00000798</t>
  </si>
  <si>
    <t>12.10.2021 12:00:28</t>
  </si>
  <si>
    <t>00000799</t>
  </si>
  <si>
    <t>12.10.2021 12:00:29</t>
  </si>
  <si>
    <t>00000805</t>
  </si>
  <si>
    <t>13.10.2021 13:37:01</t>
  </si>
  <si>
    <t>00000806</t>
  </si>
  <si>
    <t>13.10.2021 13:37:03</t>
  </si>
  <si>
    <t>00000854</t>
  </si>
  <si>
    <t>Договор 83 от 13.10.2021</t>
  </si>
  <si>
    <t>14.10.2021 15:14:08</t>
  </si>
  <si>
    <t>00000807</t>
  </si>
  <si>
    <t>15.10.2021 12:00:06</t>
  </si>
  <si>
    <t>00000808</t>
  </si>
  <si>
    <t>15.10.2021 12:00:07</t>
  </si>
  <si>
    <t>00000813</t>
  </si>
  <si>
    <t>Договор 83/2021 от 01.10.2021</t>
  </si>
  <si>
    <t>15.10.2021 12:00:08</t>
  </si>
  <si>
    <t>00000814</t>
  </si>
  <si>
    <t>16.10.2021 12:00:00</t>
  </si>
  <si>
    <t>00000809</t>
  </si>
  <si>
    <t>17.10.2021 12:00:00</t>
  </si>
  <si>
    <t>00000810</t>
  </si>
  <si>
    <t>18.10.2021 13:46:46</t>
  </si>
  <si>
    <t>00000811</t>
  </si>
  <si>
    <t>19.10.2021 12:00:01</t>
  </si>
  <si>
    <t>00000812</t>
  </si>
  <si>
    <t>19.10.2021 12:00:04</t>
  </si>
  <si>
    <t>00000815</t>
  </si>
  <si>
    <t>19.10.2021 12:00:05</t>
  </si>
  <si>
    <t>00000816</t>
  </si>
  <si>
    <t>19.10.2021 12:00:06</t>
  </si>
  <si>
    <t>00000817</t>
  </si>
  <si>
    <t>19.10.2021 12:00:07</t>
  </si>
  <si>
    <t>00000818</t>
  </si>
  <si>
    <t>20.10.2021 16:28:46</t>
  </si>
  <si>
    <t>00000819</t>
  </si>
  <si>
    <t>21.10.2021 12:00:00</t>
  </si>
  <si>
    <t>00000820</t>
  </si>
  <si>
    <t>22.10.2021 14:58:22</t>
  </si>
  <si>
    <t>00000821</t>
  </si>
  <si>
    <t>22.10.2021 14:58:24</t>
  </si>
  <si>
    <t>00000857</t>
  </si>
  <si>
    <t>ИП Коротков Дмитрий Александрович</t>
  </si>
  <si>
    <t>Договор 33 от 22.10.2021</t>
  </si>
  <si>
    <t>22.10.2021 14:58:25</t>
  </si>
  <si>
    <t>00000858</t>
  </si>
  <si>
    <t>23.10.2021 12:00:00</t>
  </si>
  <si>
    <t>00000822</t>
  </si>
  <si>
    <t>24.10.2021 12:00:00</t>
  </si>
  <si>
    <t>00000823</t>
  </si>
  <si>
    <t>25.10.2021 15:16:02</t>
  </si>
  <si>
    <t>00000824</t>
  </si>
  <si>
    <t>26.10.2021 12:00:00</t>
  </si>
  <si>
    <t>00000825</t>
  </si>
  <si>
    <t>26.10.2021 12:00:01</t>
  </si>
  <si>
    <t>00000826</t>
  </si>
  <si>
    <t>26.10.2021 12:00:02</t>
  </si>
  <si>
    <t>00000827</t>
  </si>
  <si>
    <t>26.10.2021 12:00:03</t>
  </si>
  <si>
    <t>00000828</t>
  </si>
  <si>
    <t>26.10.2021 12:00:04</t>
  </si>
  <si>
    <t>00000829</t>
  </si>
  <si>
    <t>26.10.2021 12:00:05</t>
  </si>
  <si>
    <t>00000830</t>
  </si>
  <si>
    <t>27.10.2021 12:00:00</t>
  </si>
  <si>
    <t>00000831</t>
  </si>
  <si>
    <t>27.10.2021 12:00:02</t>
  </si>
  <si>
    <t>00000856</t>
  </si>
  <si>
    <t>Договор УТ-2716 от 27.10.2021</t>
  </si>
  <si>
    <t>27.10.2021 12:00:03</t>
  </si>
  <si>
    <t>00000859</t>
  </si>
  <si>
    <t>28.10.2021 0:00:00</t>
  </si>
  <si>
    <t>00000862</t>
  </si>
  <si>
    <t>Договор 90 от 01.10.2018</t>
  </si>
  <si>
    <t>28.10.2021 12:00:00</t>
  </si>
  <si>
    <t>00000832</t>
  </si>
  <si>
    <t>28.10.2021 12:00:06</t>
  </si>
  <si>
    <t>00000860</t>
  </si>
  <si>
    <t>Договор 89 от 01.10.2021</t>
  </si>
  <si>
    <t>28.10.2021 12:00:07</t>
  </si>
  <si>
    <t>00000861</t>
  </si>
  <si>
    <t>29.10.2021 12:00:00</t>
  </si>
  <si>
    <t>00000833</t>
  </si>
  <si>
    <t>29.10.2021 12:00:01</t>
  </si>
  <si>
    <t>00000834</t>
  </si>
  <si>
    <t>29.10.2021 12:00:02</t>
  </si>
  <si>
    <t>00000835</t>
  </si>
  <si>
    <t>29.10.2021 12:00:03</t>
  </si>
  <si>
    <t>00000836</t>
  </si>
  <si>
    <t>29.10.2021 12:00:04</t>
  </si>
  <si>
    <t>00000837</t>
  </si>
  <si>
    <t>29.10.2021 12:00:05</t>
  </si>
  <si>
    <t>00000838</t>
  </si>
  <si>
    <t>Договор 82/2021 от 01.10.2021</t>
  </si>
  <si>
    <t>29.10.2021 12:00:06</t>
  </si>
  <si>
    <t>00000839</t>
  </si>
  <si>
    <t>29.10.2021 12:00:07</t>
  </si>
  <si>
    <t>00000840</t>
  </si>
  <si>
    <t>29.10.2021 12:00:08</t>
  </si>
  <si>
    <t>00000841</t>
  </si>
  <si>
    <t>29.10.2021 12:00:09</t>
  </si>
  <si>
    <t>00000842</t>
  </si>
  <si>
    <t>29.10.2021 12:00:10</t>
  </si>
  <si>
    <t>00000843</t>
  </si>
  <si>
    <t>29.10.2021 12:00:11</t>
  </si>
  <si>
    <t>00000844</t>
  </si>
  <si>
    <t>Договор 88 от 28.10.2021</t>
  </si>
  <si>
    <t>29.10.2021 12:00:12</t>
  </si>
  <si>
    <t>00000845</t>
  </si>
  <si>
    <t>Договор 85/2021 от 28.10.2021</t>
  </si>
  <si>
    <t>29.10.2021 12:00:13</t>
  </si>
  <si>
    <t>00000846</t>
  </si>
  <si>
    <t>Договор 86/2021 от 28.10.2021</t>
  </si>
  <si>
    <t>29.10.2021 12:00:14</t>
  </si>
  <si>
    <t>00000847</t>
  </si>
  <si>
    <t>Договор 87 от 28.10.2021</t>
  </si>
  <si>
    <t>29.10.2021 12:00:15</t>
  </si>
  <si>
    <t>00000848</t>
  </si>
  <si>
    <t>29.10.2021 12:00:16</t>
  </si>
  <si>
    <t>00000849</t>
  </si>
  <si>
    <t>Договор 84/2021 от 28.10.2021</t>
  </si>
  <si>
    <t>29.10.2021 12:00:29</t>
  </si>
  <si>
    <t>00000872</t>
  </si>
  <si>
    <t>Договор 91/2021 от 28.10.2021</t>
  </si>
  <si>
    <t>29.10.2021 12:00:31</t>
  </si>
  <si>
    <t>00000873</t>
  </si>
  <si>
    <t>30.10.2021 12:00:00</t>
  </si>
  <si>
    <t>00000850</t>
  </si>
  <si>
    <t>30.10.2021 12:00:02</t>
  </si>
  <si>
    <t>00000851</t>
  </si>
  <si>
    <t>Договор 83/2021 от 30.10.2021</t>
  </si>
  <si>
    <t>31.10.2021 12:00:02</t>
  </si>
  <si>
    <t>00000852</t>
  </si>
  <si>
    <t>31.10.2021 12:00:03</t>
  </si>
  <si>
    <t>00000853</t>
  </si>
  <si>
    <t>31.10.2021 23:59:59</t>
  </si>
  <si>
    <t>00000867</t>
  </si>
  <si>
    <t>00000868</t>
  </si>
  <si>
    <t>свет.газ</t>
  </si>
  <si>
    <t>итого</t>
  </si>
  <si>
    <t>3.2</t>
  </si>
  <si>
    <t>Внебюджет</t>
  </si>
  <si>
    <t>Итого</t>
  </si>
  <si>
    <t>лимиты</t>
  </si>
  <si>
    <t>ОС</t>
  </si>
  <si>
    <t>Содержание движ</t>
  </si>
  <si>
    <t>Не движ</t>
  </si>
  <si>
    <t>в том числе: по контрактам (договорам), зак-люченным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государст-венных и муниципальных нужд» («Собрание законодательства Российской Федерации», 2013, № 14, ст. 1652; 2018, № 32, ст. 5104) (далее - Федеральный закон № 44-ФЗ) и Федерального закона от 18 июля 2011 г. № 223-ФЗ «О закупках товаров, работ, услуг отдельными видами юридических лиц» («Собрание законодательства Российской Федерации», 2011, № 30, ст. 4571; 2018, № 32, ст. 5135) (далее - Федеральный закон № 223-ФЗ) &lt;12&gt;</t>
  </si>
  <si>
    <t>в том числе 223 ФЗ</t>
  </si>
  <si>
    <t>питаниеГЗ, вода</t>
  </si>
  <si>
    <t>25.01.2021 16:52:07</t>
  </si>
  <si>
    <t>ООО" Агентство безопасности "Шторм"</t>
  </si>
  <si>
    <t>Договор 16/19-ТО от 30.12.2020</t>
  </si>
  <si>
    <t>БУ ОО "Центр социального обслуживания населения Колпнянского района"</t>
  </si>
  <si>
    <t>167</t>
  </si>
  <si>
    <t>31.01.2021</t>
  </si>
  <si>
    <t>акт</t>
  </si>
  <si>
    <t>Главный бухгалтер</t>
  </si>
  <si>
    <t>25.01.2021 16:52:08</t>
  </si>
  <si>
    <t>Договор 16/19/2-ТО от 30.12.2020</t>
  </si>
  <si>
    <t>168</t>
  </si>
  <si>
    <t>25.01.2021 16:52:09</t>
  </si>
  <si>
    <t>МБУ"Культурно-досуговый центр"</t>
  </si>
  <si>
    <t>Договор 002 от 11.01.2021</t>
  </si>
  <si>
    <t>25.01.2021</t>
  </si>
  <si>
    <t>счет</t>
  </si>
  <si>
    <t>25.01.2021 16:52:10</t>
  </si>
  <si>
    <t>Договор 004 от 11.01.2021</t>
  </si>
  <si>
    <t>25.01.2021 16:52:11</t>
  </si>
  <si>
    <t>Договор 16/20 от 30.12.2020</t>
  </si>
  <si>
    <t>25.01.2021 16:52:12</t>
  </si>
  <si>
    <t>Договор ОРЛ-ПД-31 от 25.01.2021</t>
  </si>
  <si>
    <t>31-20-21</t>
  </si>
  <si>
    <t>25.01.2021 16:52:13</t>
  </si>
  <si>
    <t xml:space="preserve">ООО "ЧОО Шторм"                                                                                     </t>
  </si>
  <si>
    <t>Договор 16/19 от 30.12.2020</t>
  </si>
  <si>
    <t>96</t>
  </si>
  <si>
    <t>29.01.2021 12:00:25</t>
  </si>
  <si>
    <t>БУЗ Орловской области "Колпнянская ЦРБ"</t>
  </si>
  <si>
    <t>Договор б/н от 14.12.2020</t>
  </si>
  <si>
    <t>29.01.2021</t>
  </si>
  <si>
    <t>29.01.2021 12:00:26</t>
  </si>
  <si>
    <t>МКП "Сервис -Стандарт"</t>
  </si>
  <si>
    <t>Договор 41 от 30.12.2020</t>
  </si>
  <si>
    <t>000026</t>
  </si>
  <si>
    <t>Счет на оплату</t>
  </si>
  <si>
    <t>29.01.2021 12:00:27</t>
  </si>
  <si>
    <t>31.01.2021 23:59:59</t>
  </si>
  <si>
    <t>ООО "УК Зеленая Роща"</t>
  </si>
  <si>
    <t>Контракт 6074/21 от 30.12.2020</t>
  </si>
  <si>
    <t>4918</t>
  </si>
  <si>
    <t>ООО" Газпром межрегионгаз Орел"</t>
  </si>
  <si>
    <t>Контракт 4-3483-21 от 01.01.2021</t>
  </si>
  <si>
    <t>3493</t>
  </si>
  <si>
    <t>счет-фактура</t>
  </si>
  <si>
    <t>Договор 130-21 от 30.12.2020</t>
  </si>
  <si>
    <t>59000045596</t>
  </si>
  <si>
    <t>Договор 5900S00044 от 30.12.2020</t>
  </si>
  <si>
    <t>59000045621</t>
  </si>
  <si>
    <t>Договор 631/21-у от 24.12.2020</t>
  </si>
  <si>
    <t>213</t>
  </si>
  <si>
    <t>ПАО "Ростелеком"</t>
  </si>
  <si>
    <t>Договор 857000005607 от 24.12.2020</t>
  </si>
  <si>
    <t>842101/57/006237</t>
  </si>
  <si>
    <t>ООО МК " Проект-Труд"</t>
  </si>
  <si>
    <t>Договор 133/21М от 30.12.2020</t>
  </si>
  <si>
    <t>115</t>
  </si>
  <si>
    <t>ООО "ИНТЕР РАО - Орловский энергосбыт"</t>
  </si>
  <si>
    <t>Договор 57040101001511 от 30.12.2019</t>
  </si>
  <si>
    <t>24987/04</t>
  </si>
  <si>
    <t>02.02.2021 12:00:15</t>
  </si>
  <si>
    <t>26</t>
  </si>
  <si>
    <t>02.02.2021</t>
  </si>
  <si>
    <t>17.02.2021 12:00:11</t>
  </si>
  <si>
    <t>17.02.2021</t>
  </si>
  <si>
    <t>17.02.2021 12:00:12</t>
  </si>
  <si>
    <t>17.02.2021 12:00:13</t>
  </si>
  <si>
    <t>Договор 001 от 11.01.2021</t>
  </si>
  <si>
    <t>17.02.2021 12:00:14</t>
  </si>
  <si>
    <t>Договор 005 от 11.01.2021</t>
  </si>
  <si>
    <t>17.02.2021 12:00:15</t>
  </si>
  <si>
    <t>Договор 003 от 11.01.2021</t>
  </si>
  <si>
    <t>18.02.2021 15:35:21</t>
  </si>
  <si>
    <t>ООО"Гарант-сервис Орел"</t>
  </si>
  <si>
    <t>Договор 46-А от 18.02.2021</t>
  </si>
  <si>
    <t>575</t>
  </si>
  <si>
    <t>18.02.2021</t>
  </si>
  <si>
    <t>22.02.2021 12:00:08</t>
  </si>
  <si>
    <t>012618</t>
  </si>
  <si>
    <t>28.02.2021</t>
  </si>
  <si>
    <t>24.02.2021 15:06:47</t>
  </si>
  <si>
    <t>Договор 187 от 24.02.2021</t>
  </si>
  <si>
    <t>187</t>
  </si>
  <si>
    <t>24.02.2021</t>
  </si>
  <si>
    <t>24.02.2021 15:06:48</t>
  </si>
  <si>
    <t>322</t>
  </si>
  <si>
    <t>25.02.2021 12:00:24</t>
  </si>
  <si>
    <t>38</t>
  </si>
  <si>
    <t>25.02.2021</t>
  </si>
  <si>
    <t>26.02.2021 12:00:24</t>
  </si>
  <si>
    <t>36</t>
  </si>
  <si>
    <t>26.02.2021</t>
  </si>
  <si>
    <t>54349/04</t>
  </si>
  <si>
    <t>Договор 57040101001511 от 30.12.2020</t>
  </si>
  <si>
    <t>10899</t>
  </si>
  <si>
    <t>355</t>
  </si>
  <si>
    <t>354</t>
  </si>
  <si>
    <t>5328</t>
  </si>
  <si>
    <t>505</t>
  </si>
  <si>
    <t>962</t>
  </si>
  <si>
    <t>59000045523</t>
  </si>
  <si>
    <t>59000045526</t>
  </si>
  <si>
    <t>БП-104</t>
  </si>
  <si>
    <t>03.03.2021 12:00:13</t>
  </si>
  <si>
    <t>Общество с ограниченной ответственностью "БНМ-3"</t>
  </si>
  <si>
    <t>Договор 20026635 от -</t>
  </si>
  <si>
    <t>2125</t>
  </si>
  <si>
    <t>03.03.2021</t>
  </si>
  <si>
    <t>04.03.2021 15:06:25</t>
  </si>
  <si>
    <t>Страховое акционерное общество "ВСК"</t>
  </si>
  <si>
    <t>Договор ХХХ0161996772 от 04.03.2021</t>
  </si>
  <si>
    <t>4824</t>
  </si>
  <si>
    <t>04.03.2021</t>
  </si>
  <si>
    <t>09.03.2021 12:00:15</t>
  </si>
  <si>
    <t>Некоммерческое Партнерство "Учебный центр "Квалификация"</t>
  </si>
  <si>
    <t>Договор 40 от 09.03.2021</t>
  </si>
  <si>
    <t>40</t>
  </si>
  <si>
    <t>09.03.2021</t>
  </si>
  <si>
    <t>12.03.2021 15:44:17</t>
  </si>
  <si>
    <t>56</t>
  </si>
  <si>
    <t>12.03.2021</t>
  </si>
  <si>
    <t>15.03.2021 16:07:12</t>
  </si>
  <si>
    <t>ООО "Стерх"</t>
  </si>
  <si>
    <t>Договор ЮЛ-С/20-86 от 30.12.2020</t>
  </si>
  <si>
    <t>98</t>
  </si>
  <si>
    <t>15.03.2021</t>
  </si>
  <si>
    <t>16.03.2021 12:00:23</t>
  </si>
  <si>
    <t>30</t>
  </si>
  <si>
    <t>16.03.2021</t>
  </si>
  <si>
    <t>16.03.2021 12:00:24</t>
  </si>
  <si>
    <t>16.03.2021 12:00:25</t>
  </si>
  <si>
    <t>16.03.2021 12:00:26</t>
  </si>
  <si>
    <t>16.03.2021 12:00:27</t>
  </si>
  <si>
    <t>26.03.2021 12:00:10</t>
  </si>
  <si>
    <t>545</t>
  </si>
  <si>
    <t>26.03.2021</t>
  </si>
  <si>
    <t>17329</t>
  </si>
  <si>
    <t>31.03.2021</t>
  </si>
  <si>
    <t>8228004</t>
  </si>
  <si>
    <t>73</t>
  </si>
  <si>
    <t>178</t>
  </si>
  <si>
    <t>013674</t>
  </si>
  <si>
    <t>522</t>
  </si>
  <si>
    <t>521</t>
  </si>
  <si>
    <t>59000045548</t>
  </si>
  <si>
    <t>59000045545</t>
  </si>
  <si>
    <t>1610</t>
  </si>
  <si>
    <t>767</t>
  </si>
  <si>
    <t>8374</t>
  </si>
  <si>
    <t>05.04.2021 15:53:37</t>
  </si>
  <si>
    <t>77</t>
  </si>
  <si>
    <t>05.04.2021</t>
  </si>
  <si>
    <t>07.04.2021 12:00:08</t>
  </si>
  <si>
    <t>МУП Колпнянского района Бытовик</t>
  </si>
  <si>
    <t>Договор 13 от 02.04.2021</t>
  </si>
  <si>
    <t>07.04.2021</t>
  </si>
  <si>
    <t>15.04.2021 23:00:06</t>
  </si>
  <si>
    <t>44</t>
  </si>
  <si>
    <t>15.04.2021</t>
  </si>
  <si>
    <t>15.04.2021 23:00:07</t>
  </si>
  <si>
    <t>15.04.2021 23:00:08</t>
  </si>
  <si>
    <t>15.04.2021 23:00:09</t>
  </si>
  <si>
    <t>15.04.2021 23:00:10</t>
  </si>
  <si>
    <t>21.04.2021 23:59:59</t>
  </si>
  <si>
    <t>94</t>
  </si>
  <si>
    <t>21.04.2021</t>
  </si>
  <si>
    <t>26.04.2021 12:00:09</t>
  </si>
  <si>
    <t>26.04.2021</t>
  </si>
  <si>
    <t>27.04.2021 12:00:21</t>
  </si>
  <si>
    <t>УФПС Орловской области</t>
  </si>
  <si>
    <t>Договор 116 от 27.04.2021</t>
  </si>
  <si>
    <t>0013</t>
  </si>
  <si>
    <t>27.04.2021</t>
  </si>
  <si>
    <t>27.04.2021 12:00:23</t>
  </si>
  <si>
    <t xml:space="preserve">Филиал ФБУЗ"Центр гигиены и эпидемологии в Орловской области в г .Ливны"ЛС </t>
  </si>
  <si>
    <t>Договор 45 от 29.12.2020</t>
  </si>
  <si>
    <t>00003257</t>
  </si>
  <si>
    <t>29.04.2021 16:38:32</t>
  </si>
  <si>
    <t>ООО "Орловский центр охраны труда"</t>
  </si>
  <si>
    <t>Договор 519 от 29.04.2021</t>
  </si>
  <si>
    <t>519</t>
  </si>
  <si>
    <t>29.04.2021</t>
  </si>
  <si>
    <t>30.04.2021 12:00:02</t>
  </si>
  <si>
    <t>2397</t>
  </si>
  <si>
    <t>30.04.2021</t>
  </si>
  <si>
    <t>30.04.2021 12:00:14</t>
  </si>
  <si>
    <t>107794/04</t>
  </si>
  <si>
    <t>30.04.2021 12:00:16</t>
  </si>
  <si>
    <t>257</t>
  </si>
  <si>
    <t>30.04.2021 12:00:17</t>
  </si>
  <si>
    <t>30.04.2021 12:00:18</t>
  </si>
  <si>
    <t>985</t>
  </si>
  <si>
    <t>30.04.2021 12:00:19</t>
  </si>
  <si>
    <t>696</t>
  </si>
  <si>
    <t>30.04.2021 12:00:20</t>
  </si>
  <si>
    <t>697</t>
  </si>
  <si>
    <t>30.04.2021 12:00:21</t>
  </si>
  <si>
    <t>59000049241</t>
  </si>
  <si>
    <t>30.04.2021 12:00:23</t>
  </si>
  <si>
    <t>59000049340</t>
  </si>
  <si>
    <t>30.04.2021 12:00:25</t>
  </si>
  <si>
    <t>025434</t>
  </si>
  <si>
    <t>30.04.2021 12:00:27</t>
  </si>
  <si>
    <t>30.04.2021 12:00:28</t>
  </si>
  <si>
    <t>12263</t>
  </si>
  <si>
    <t>30.04.2021 23:59:59</t>
  </si>
  <si>
    <t>27473</t>
  </si>
  <si>
    <t>05.05.2021 13:00:19</t>
  </si>
  <si>
    <t>Общество с ограниченной ответственностью "Верити"</t>
  </si>
  <si>
    <t>Договор 261 от 19.04.2021</t>
  </si>
  <si>
    <t>267</t>
  </si>
  <si>
    <t>05.05.2021</t>
  </si>
  <si>
    <t>05.05.2021 13:00:20</t>
  </si>
  <si>
    <t>17.05.2021 16:45:09</t>
  </si>
  <si>
    <t>62</t>
  </si>
  <si>
    <t>17.05.2021</t>
  </si>
  <si>
    <t>17.05.2021 16:45:10</t>
  </si>
  <si>
    <t>17.05.2021 16:45:11</t>
  </si>
  <si>
    <t>17.05.2021 16:45:12</t>
  </si>
  <si>
    <t>17.05.2021 16:45:13</t>
  </si>
  <si>
    <t>24.05.2021 14:30:34</t>
  </si>
  <si>
    <t>Договор 28 от 24.05.2021</t>
  </si>
  <si>
    <t>24.05.2021</t>
  </si>
  <si>
    <t>26.05.2021 10:47:44</t>
  </si>
  <si>
    <t>994</t>
  </si>
  <si>
    <t>26.05.2021</t>
  </si>
  <si>
    <t>26.05.2021 10:47:45</t>
  </si>
  <si>
    <t>871</t>
  </si>
  <si>
    <t>28.05.2021 10:09:12</t>
  </si>
  <si>
    <t>123</t>
  </si>
  <si>
    <t>28.05.2021</t>
  </si>
  <si>
    <t>31.05.2021 12:00:00</t>
  </si>
  <si>
    <t>3158</t>
  </si>
  <si>
    <t>31.05.2021</t>
  </si>
  <si>
    <t>31.05.2021 12:00:01</t>
  </si>
  <si>
    <t>59000052915</t>
  </si>
  <si>
    <t>31.05.2021 12:00:02</t>
  </si>
  <si>
    <t>59000053022</t>
  </si>
  <si>
    <t>121</t>
  </si>
  <si>
    <t>870</t>
  </si>
  <si>
    <t>38008</t>
  </si>
  <si>
    <t>15637</t>
  </si>
  <si>
    <t>336</t>
  </si>
  <si>
    <t>5607</t>
  </si>
  <si>
    <t>134514/04</t>
  </si>
  <si>
    <t>09.06.2021 12:00:07</t>
  </si>
  <si>
    <t>Договор б/н от 09.06.2021</t>
  </si>
  <si>
    <t>2760</t>
  </si>
  <si>
    <t>09.06.2021</t>
  </si>
  <si>
    <t>15.06.2021 12:00:13</t>
  </si>
  <si>
    <t>262</t>
  </si>
  <si>
    <t>15.06.2021</t>
  </si>
  <si>
    <t>23.06.2021 14:12:00</t>
  </si>
  <si>
    <t>16/20</t>
  </si>
  <si>
    <t>23.06.2021</t>
  </si>
  <si>
    <t>24.06.2021 14:11:56</t>
  </si>
  <si>
    <t>Договор 131 от 24.06.2021</t>
  </si>
  <si>
    <t>047006/06/0023</t>
  </si>
  <si>
    <t>24.06.2021</t>
  </si>
  <si>
    <t>25.06.2021 12:00:05</t>
  </si>
  <si>
    <t>1037</t>
  </si>
  <si>
    <t>25.06.2021</t>
  </si>
  <si>
    <t>25.06.2021 12:00:06</t>
  </si>
  <si>
    <t>1038</t>
  </si>
  <si>
    <t>28.06.2021 12:00:09</t>
  </si>
  <si>
    <t>1221</t>
  </si>
  <si>
    <t>28.06.2021</t>
  </si>
  <si>
    <t>30.06.2021 12:00:10</t>
  </si>
  <si>
    <t>160481/04</t>
  </si>
  <si>
    <t>30.06.2021</t>
  </si>
  <si>
    <t>акт-наряд</t>
  </si>
  <si>
    <t>30.06.2021 12:00:12</t>
  </si>
  <si>
    <t>45619</t>
  </si>
  <si>
    <t>30.06.2021 12:00:14</t>
  </si>
  <si>
    <t>419</t>
  </si>
  <si>
    <t>30.06.2021 12:00:15</t>
  </si>
  <si>
    <t>30.06.2021 12:00:16</t>
  </si>
  <si>
    <t>202106</t>
  </si>
  <si>
    <t>30.06.2021 12:00:18</t>
  </si>
  <si>
    <t>19391</t>
  </si>
  <si>
    <t>30.06.2021 12:00:19</t>
  </si>
  <si>
    <t>3925</t>
  </si>
  <si>
    <t>30.06.2021 12:00:20</t>
  </si>
  <si>
    <t>59000056331</t>
  </si>
  <si>
    <t>30.06.2021 12:00:22</t>
  </si>
  <si>
    <t>59000056441</t>
  </si>
  <si>
    <t>30.06.2021 12:00:24</t>
  </si>
  <si>
    <t>1405</t>
  </si>
  <si>
    <t>30.06.2021 12:00:25</t>
  </si>
  <si>
    <t>147</t>
  </si>
  <si>
    <t>Договор б/н от 01.07.2021</t>
  </si>
  <si>
    <t>31.08.2021</t>
  </si>
  <si>
    <t>05.07.2021 16:38:14</t>
  </si>
  <si>
    <t>76</t>
  </si>
  <si>
    <t>05.07.2021</t>
  </si>
  <si>
    <t>05.07.2021 16:38:15</t>
  </si>
  <si>
    <t>05.07.2021 16:38:16</t>
  </si>
  <si>
    <t>05.07.2021 16:38:17</t>
  </si>
  <si>
    <t>05.07.2021 16:38:42</t>
  </si>
  <si>
    <t>165</t>
  </si>
  <si>
    <t>07.07.2021 14:52:51</t>
  </si>
  <si>
    <t>ООО "Полигон"</t>
  </si>
  <si>
    <t>Сублицензионный договор 3006-2101 от 07.07.2021</t>
  </si>
  <si>
    <t>186</t>
  </si>
  <si>
    <t>07.07.2021</t>
  </si>
  <si>
    <t>14.07.2021 12:00:07</t>
  </si>
  <si>
    <t>Договор 709 от 14.07.2021</t>
  </si>
  <si>
    <t>14.07.2021</t>
  </si>
  <si>
    <t>16.07.2021 16:02:29</t>
  </si>
  <si>
    <t>169</t>
  </si>
  <si>
    <t>16.07.2021</t>
  </si>
  <si>
    <t>16.07.2021 16:02:30</t>
  </si>
  <si>
    <t>172</t>
  </si>
  <si>
    <t>20.07.2021 13:00:36</t>
  </si>
  <si>
    <t>91</t>
  </si>
  <si>
    <t>21.07.2021</t>
  </si>
  <si>
    <t>21.07.2021 11:17:31</t>
  </si>
  <si>
    <t>21.07.2021 11:17:32</t>
  </si>
  <si>
    <t>21.07.2021 11:17:33</t>
  </si>
  <si>
    <t>26.07.2021 14:09:35</t>
  </si>
  <si>
    <t>1435</t>
  </si>
  <si>
    <t>26.07.2021</t>
  </si>
  <si>
    <t>27.07.2021 12:00:08</t>
  </si>
  <si>
    <t>1205</t>
  </si>
  <si>
    <t>27.07.2021</t>
  </si>
  <si>
    <t>27.07.2021 12:00:09</t>
  </si>
  <si>
    <t>1206</t>
  </si>
  <si>
    <t>30.07.2021 12:00:05</t>
  </si>
  <si>
    <t>496</t>
  </si>
  <si>
    <t>30.07.2021</t>
  </si>
  <si>
    <t>30.07.2021 12:00:06</t>
  </si>
  <si>
    <t>30.07.2021 12:00:07</t>
  </si>
  <si>
    <t>23081</t>
  </si>
  <si>
    <t>31.07.2021</t>
  </si>
  <si>
    <t>30.07.2021 12:00:09</t>
  </si>
  <si>
    <t>175</t>
  </si>
  <si>
    <t>31.07.2021 12:00:05</t>
  </si>
  <si>
    <t>202107</t>
  </si>
  <si>
    <t>31.07.2021 12:00:07</t>
  </si>
  <si>
    <t>51431</t>
  </si>
  <si>
    <t>31.07.2021 12:00:09</t>
  </si>
  <si>
    <t>59000061816</t>
  </si>
  <si>
    <t>31.07.2021 12:00:11</t>
  </si>
  <si>
    <t>59000061922</t>
  </si>
  <si>
    <t>31.07.2021 12:00:13</t>
  </si>
  <si>
    <t>4703</t>
  </si>
  <si>
    <t>1608</t>
  </si>
  <si>
    <t>188062/04</t>
  </si>
  <si>
    <t>ООО "Коммунсервис"</t>
  </si>
  <si>
    <t>Договор БН от 01.06.2021</t>
  </si>
  <si>
    <t>03.08.2021 12:00:08</t>
  </si>
  <si>
    <t>00007000</t>
  </si>
  <si>
    <t>03.08.2020</t>
  </si>
  <si>
    <t>06.08.2021 14:34:26</t>
  </si>
  <si>
    <t>191</t>
  </si>
  <si>
    <t>06.08.2021</t>
  </si>
  <si>
    <t>11.08.2021 12:00:04</t>
  </si>
  <si>
    <t>ФБУ " Тульский ЦСМ"</t>
  </si>
  <si>
    <t>Договор 16590-П/2021 от 11.08.2021</t>
  </si>
  <si>
    <t>0000-153758</t>
  </si>
  <si>
    <t>11.08.2021</t>
  </si>
  <si>
    <t>23.08.2021 13:52:20</t>
  </si>
  <si>
    <t>Договор ТЭ 23 от 23.08.2021</t>
  </si>
  <si>
    <t>235</t>
  </si>
  <si>
    <t>23.08.2021</t>
  </si>
  <si>
    <t>24.08.2021 16:48:28</t>
  </si>
  <si>
    <t>ВДПО Орловской области</t>
  </si>
  <si>
    <t>Договор 107 от 24.08.2021</t>
  </si>
  <si>
    <t>249</t>
  </si>
  <si>
    <t>26.08.2021</t>
  </si>
  <si>
    <t>24.08.2021 16:48:29</t>
  </si>
  <si>
    <t>1371</t>
  </si>
  <si>
    <t>25.08.2021</t>
  </si>
  <si>
    <t>25.08.2021 12:00:04</t>
  </si>
  <si>
    <t>1372</t>
  </si>
  <si>
    <t>26.08.2021 12:00:08</t>
  </si>
  <si>
    <t>205</t>
  </si>
  <si>
    <t>27.08.2021 12:00:11</t>
  </si>
  <si>
    <t>1646</t>
  </si>
  <si>
    <t>27.08.2021</t>
  </si>
  <si>
    <t>31.08.2021 12:00:00</t>
  </si>
  <si>
    <t>5464</t>
  </si>
  <si>
    <t>31.08.2021 12:00:11</t>
  </si>
  <si>
    <t>25731</t>
  </si>
  <si>
    <t>31.08.2021 12:00:14</t>
  </si>
  <si>
    <t>57478</t>
  </si>
  <si>
    <t>31.08.2021 12:00:16</t>
  </si>
  <si>
    <t>31.08.2021 12:00:18</t>
  </si>
  <si>
    <t>1799</t>
  </si>
  <si>
    <t>31.08.2021 12:00:19</t>
  </si>
  <si>
    <t>63218</t>
  </si>
  <si>
    <t>31.08.2021 12:00:21</t>
  </si>
  <si>
    <t>63325</t>
  </si>
  <si>
    <t>31.08.2021 12:00:23</t>
  </si>
  <si>
    <t>579</t>
  </si>
  <si>
    <t>31.08.2021 12:00:24</t>
  </si>
  <si>
    <t>31.08.2021 12:00:25</t>
  </si>
  <si>
    <t>418208015569</t>
  </si>
  <si>
    <t>207</t>
  </si>
  <si>
    <t>10.09.2021 14:50:05</t>
  </si>
  <si>
    <t>Договор 77 от 10.09.2021</t>
  </si>
  <si>
    <t>170</t>
  </si>
  <si>
    <t>10.09.2021</t>
  </si>
  <si>
    <t>10.09.2021 14:50:06</t>
  </si>
  <si>
    <t>ООО "Ведущая Утилизирующая Компания"</t>
  </si>
  <si>
    <t>Договор 20051 от 10.09.2021</t>
  </si>
  <si>
    <t>29339</t>
  </si>
  <si>
    <t>14.09.2021 12:00:00</t>
  </si>
  <si>
    <t>104</t>
  </si>
  <si>
    <t>14.09.2021</t>
  </si>
  <si>
    <t>14.09.2021 12:00:01</t>
  </si>
  <si>
    <t>14.09.2021 12:00:02</t>
  </si>
  <si>
    <t>14.09.2021 12:00:03</t>
  </si>
  <si>
    <t>15.09.2021 0:00:00</t>
  </si>
  <si>
    <t>340</t>
  </si>
  <si>
    <t>15.09.2021</t>
  </si>
  <si>
    <t>15.09.2021 12:00:09</t>
  </si>
  <si>
    <t>Договор 0193603076 от 15.09.2021</t>
  </si>
  <si>
    <t>021-035-0021359</t>
  </si>
  <si>
    <t>21.09.2021 12:00:11</t>
  </si>
  <si>
    <t xml:space="preserve">ИП Дорохина Татьяна Александровна </t>
  </si>
  <si>
    <t>Договор 09/03 от 21.09.2021</t>
  </si>
  <si>
    <t>543</t>
  </si>
  <si>
    <t>21.09.2021</t>
  </si>
  <si>
    <t>27.09.2021 12:00:07</t>
  </si>
  <si>
    <t>1865</t>
  </si>
  <si>
    <t>27.09.2021</t>
  </si>
  <si>
    <t>30.09.2021 12:00:00</t>
  </si>
  <si>
    <t>6235</t>
  </si>
  <si>
    <t>30.09.2021</t>
  </si>
  <si>
    <t>30.09.2021 12:00:01</t>
  </si>
  <si>
    <t>59000066719</t>
  </si>
  <si>
    <t>30.09.2021 12:00:03</t>
  </si>
  <si>
    <t>59000066603</t>
  </si>
  <si>
    <t>30.09.2021 12:00:11</t>
  </si>
  <si>
    <t>202109</t>
  </si>
  <si>
    <t>30.09.2021 12:00:13</t>
  </si>
  <si>
    <t>1998</t>
  </si>
  <si>
    <t>30.09.2021 12:00:14</t>
  </si>
  <si>
    <t>1537</t>
  </si>
  <si>
    <t>30.09.2021 12:00:15</t>
  </si>
  <si>
    <t>1536</t>
  </si>
  <si>
    <t>30.09.2021 12:00:16</t>
  </si>
  <si>
    <t>000677</t>
  </si>
  <si>
    <t>30.09.2021 12:00:17</t>
  </si>
  <si>
    <t>30.09.2021 12:00:18</t>
  </si>
  <si>
    <t>63969</t>
  </si>
  <si>
    <t>30.09.2021 12:00:20</t>
  </si>
  <si>
    <t>30846</t>
  </si>
  <si>
    <t>30.09.2021 12:00:21</t>
  </si>
  <si>
    <t>241533/04</t>
  </si>
  <si>
    <t>30.09.2021 12:00:23</t>
  </si>
  <si>
    <t>230</t>
  </si>
  <si>
    <t>30.09.2021 12:00:24</t>
  </si>
  <si>
    <t>01.10.2021 12:00:01</t>
  </si>
  <si>
    <t>228</t>
  </si>
  <si>
    <t>01.10.2021</t>
  </si>
  <si>
    <t>08.10.2021 12:00:00</t>
  </si>
  <si>
    <t>ООО "КДС"</t>
  </si>
  <si>
    <t>Сублицензионный договор 1437 от 08.10.2021</t>
  </si>
  <si>
    <t>1437</t>
  </si>
  <si>
    <t>08.10.2021</t>
  </si>
  <si>
    <t>13.10.2021 13:36:54</t>
  </si>
  <si>
    <t>240</t>
  </si>
  <si>
    <t>07.10.2021</t>
  </si>
  <si>
    <t>19.10.2021 12:00:00</t>
  </si>
  <si>
    <t>Договор 1207-т от 19.10.2021</t>
  </si>
  <si>
    <t>2085</t>
  </si>
  <si>
    <t>19.10.2021</t>
  </si>
  <si>
    <t>21.10.2021 12:00:05</t>
  </si>
  <si>
    <t>Договор 141 от 21.10.2021</t>
  </si>
  <si>
    <t>0014</t>
  </si>
  <si>
    <t>21.10.2021</t>
  </si>
  <si>
    <t>21.10.2021 12:00:07</t>
  </si>
  <si>
    <t>АО "Газпром газораспределение Орел"</t>
  </si>
  <si>
    <t>государственный контракт ЛО114/624-К от 01.01.2021</t>
  </si>
  <si>
    <t>0000-045502</t>
  </si>
  <si>
    <t>26.10.2021 12:00:07</t>
  </si>
  <si>
    <t>2078</t>
  </si>
  <si>
    <t>26.10.2021</t>
  </si>
  <si>
    <t>26.10.2021 12:00:08</t>
  </si>
  <si>
    <t>000100039</t>
  </si>
  <si>
    <t>29.10.2021 12:00:17</t>
  </si>
  <si>
    <t>000760</t>
  </si>
  <si>
    <t>29.10.2021 12:00:18</t>
  </si>
  <si>
    <t>31.10.2021 0:00:00</t>
  </si>
  <si>
    <t>72799</t>
  </si>
  <si>
    <t>31.10.2021</t>
  </si>
  <si>
    <t>31.10.2021 12:00:00</t>
  </si>
  <si>
    <t>6999</t>
  </si>
  <si>
    <t>202110</t>
  </si>
  <si>
    <t>2244</t>
  </si>
  <si>
    <t>59000070130</t>
  </si>
  <si>
    <t>59000070015</t>
  </si>
  <si>
    <t>1698</t>
  </si>
  <si>
    <t>1699</t>
  </si>
  <si>
    <t>Приобретение фискального накопителя</t>
  </si>
  <si>
    <t>7660 бюджет</t>
  </si>
  <si>
    <t>25</t>
  </si>
  <si>
    <t>Подписка на газеты населению</t>
  </si>
  <si>
    <t>источник финансового обеспечения целевая субсидия</t>
  </si>
  <si>
    <t>Экспресс тесты на Covid</t>
  </si>
  <si>
    <t>7660 ЦС</t>
  </si>
  <si>
    <t xml:space="preserve">Добровольные пожертвования </t>
  </si>
  <si>
    <t>в том числе: в соответствии с Федеральным законом № 223-ФЗ</t>
  </si>
  <si>
    <t>в том числе: всего в соответствии с Федеральным законом № 44-ФЗ</t>
  </si>
  <si>
    <t>Демонтаж и монтаж кондиционеров</t>
  </si>
  <si>
    <t>ООО "КДС" лицензия Траст</t>
  </si>
  <si>
    <t>ИП Коротков запчасти</t>
  </si>
  <si>
    <t>ИП Бобкова Е. Д.</t>
  </si>
  <si>
    <t>Приобретение сладких новогодних подарковдля детей, находящихся в учреждении</t>
  </si>
  <si>
    <t>Приобретение сладких новогодних подарковдля детей, участников ликвидации последствий аварии на ЧАЭС</t>
  </si>
  <si>
    <t>Приобретение сладких новогодних подарков для детей, участников Губернаторской елки</t>
  </si>
  <si>
    <t>Приобретение сладких новогодних подарков для детей, больных сахарным диабетом</t>
  </si>
  <si>
    <t>=CE132</t>
  </si>
  <si>
    <t>Уплата пеней</t>
  </si>
  <si>
    <t>исполнение судебных актов РФ и мировых соглашений по возмещению вреда, причененного в результате деятельности учреждения</t>
  </si>
  <si>
    <t xml:space="preserve">        831  (7660)</t>
  </si>
  <si>
    <t xml:space="preserve">        853   (7660)</t>
  </si>
  <si>
    <t xml:space="preserve">Сумма </t>
  </si>
  <si>
    <t>МЗ вн</t>
  </si>
  <si>
    <t xml:space="preserve">МЗ Ц </t>
  </si>
  <si>
    <t>МЗ Б</t>
  </si>
  <si>
    <t>14.12.2021</t>
  </si>
  <si>
    <t>Техинформ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</si>
</sst>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"/>
    <numFmt numFmtId="165" formatCode="0.0000"/>
    <numFmt numFmtId="166" formatCode="0.000000"/>
    <numFmt numFmtId="167" formatCode="0.00000"/>
    <numFmt numFmtId="168" formatCode="0.0000000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5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Times New Roman"/>
      <family val="1"/>
    </font>
    <font>
      <sz val="9"/>
      <color indexed="9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" fillId="0" borderId="1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shrinkToFit="1"/>
    </xf>
    <xf numFmtId="4" fontId="0" fillId="0" borderId="0" xfId="0" applyNumberFormat="1" applyFont="1" applyAlignment="1">
      <alignment/>
    </xf>
    <xf numFmtId="4" fontId="12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 horizontal="right" shrinkToFit="1"/>
    </xf>
    <xf numFmtId="0" fontId="0" fillId="0" borderId="11" xfId="0" applyFont="1" applyBorder="1" applyAlignment="1">
      <alignment/>
    </xf>
    <xf numFmtId="4" fontId="3" fillId="33" borderId="11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Border="1" applyAlignment="1">
      <alignment horizontal="justify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shrinkToFit="1"/>
    </xf>
    <xf numFmtId="0" fontId="16" fillId="0" borderId="0" xfId="42" applyNumberFormat="1" applyFont="1" applyFill="1" applyBorder="1" applyAlignment="1" applyProtection="1">
      <alignment wrapText="1"/>
      <protection/>
    </xf>
    <xf numFmtId="0" fontId="17" fillId="0" borderId="0" xfId="42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wrapText="1"/>
    </xf>
    <xf numFmtId="0" fontId="7" fillId="0" borderId="0" xfId="42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4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/>
    </xf>
    <xf numFmtId="0" fontId="2" fillId="35" borderId="10" xfId="53" applyFont="1" applyFill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36" borderId="10" xfId="53" applyFont="1" applyFill="1" applyBorder="1" applyAlignment="1">
      <alignment horizontal="center" vertical="top"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0" fontId="3" fillId="38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3" fillId="39" borderId="10" xfId="53" applyFont="1" applyFill="1" applyBorder="1" applyAlignment="1">
      <alignment horizontal="center" vertical="top" wrapText="1"/>
      <protection/>
    </xf>
    <xf numFmtId="0" fontId="13" fillId="33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2" fontId="3" fillId="0" borderId="10" xfId="53" applyNumberFormat="1" applyFont="1" applyFill="1" applyBorder="1">
      <alignment/>
      <protection/>
    </xf>
    <xf numFmtId="2" fontId="3" fillId="36" borderId="10" xfId="53" applyNumberFormat="1" applyFont="1" applyFill="1" applyBorder="1">
      <alignment/>
      <protection/>
    </xf>
    <xf numFmtId="2" fontId="13" fillId="37" borderId="10" xfId="53" applyNumberFormat="1" applyFont="1" applyFill="1" applyBorder="1">
      <alignment/>
      <protection/>
    </xf>
    <xf numFmtId="2" fontId="3" fillId="38" borderId="10" xfId="53" applyNumberFormat="1" applyFont="1" applyFill="1" applyBorder="1">
      <alignment/>
      <protection/>
    </xf>
    <xf numFmtId="2" fontId="13" fillId="33" borderId="10" xfId="53" applyNumberFormat="1" applyFont="1" applyFill="1" applyBorder="1">
      <alignment/>
      <protection/>
    </xf>
    <xf numFmtId="2" fontId="13" fillId="39" borderId="10" xfId="53" applyNumberFormat="1" applyFont="1" applyFill="1" applyBorder="1">
      <alignment/>
      <protection/>
    </xf>
    <xf numFmtId="2" fontId="9" fillId="0" borderId="10" xfId="53" applyNumberFormat="1" applyFont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2" fontId="3" fillId="34" borderId="10" xfId="53" applyNumberFormat="1" applyFont="1" applyFill="1" applyBorder="1">
      <alignment/>
      <protection/>
    </xf>
    <xf numFmtId="2" fontId="3" fillId="34" borderId="10" xfId="53" applyNumberFormat="1" applyFont="1" applyFill="1" applyBorder="1" applyAlignment="1">
      <alignment horizontal="center"/>
      <protection/>
    </xf>
    <xf numFmtId="2" fontId="3" fillId="0" borderId="10" xfId="53" applyNumberFormat="1" applyFont="1" applyFill="1" applyBorder="1" applyAlignment="1">
      <alignment horizontal="center"/>
      <protection/>
    </xf>
    <xf numFmtId="4" fontId="3" fillId="0" borderId="10" xfId="53" applyNumberFormat="1" applyFont="1" applyFill="1" applyBorder="1">
      <alignment/>
      <protection/>
    </xf>
    <xf numFmtId="0" fontId="9" fillId="0" borderId="10" xfId="53" applyFont="1" applyBorder="1">
      <alignment/>
      <protection/>
    </xf>
    <xf numFmtId="0" fontId="3" fillId="36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0" fontId="3" fillId="38" borderId="10" xfId="53" applyFont="1" applyFill="1" applyBorder="1">
      <alignment/>
      <protection/>
    </xf>
    <xf numFmtId="0" fontId="13" fillId="33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0" fontId="13" fillId="33" borderId="10" xfId="53" applyFont="1" applyFill="1" applyBorder="1" applyAlignment="1">
      <alignment horizontal="left" wrapText="1"/>
      <protection/>
    </xf>
    <xf numFmtId="0" fontId="3" fillId="33" borderId="0" xfId="53" applyFont="1" applyFill="1" applyBorder="1" applyAlignment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2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2" fontId="3" fillId="0" borderId="10" xfId="53" applyNumberFormat="1" applyFont="1" applyFill="1" applyBorder="1" applyAlignment="1">
      <alignment horizontal="right" wrapText="1"/>
      <protection/>
    </xf>
    <xf numFmtId="2" fontId="20" fillId="0" borderId="10" xfId="53" applyNumberFormat="1" applyFont="1" applyFill="1" applyBorder="1" applyAlignment="1">
      <alignment horizontal="right"/>
      <protection/>
    </xf>
    <xf numFmtId="166" fontId="3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7" fontId="3" fillId="40" borderId="0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3" fillId="33" borderId="0" xfId="0" applyFont="1" applyFill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/>
    </xf>
    <xf numFmtId="0" fontId="11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2" fontId="13" fillId="34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2" fontId="13" fillId="34" borderId="1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0" fontId="8" fillId="34" borderId="0" xfId="0" applyNumberFormat="1" applyFont="1" applyFill="1" applyBorder="1" applyAlignment="1">
      <alignment horizontal="left"/>
    </xf>
    <xf numFmtId="0" fontId="1" fillId="35" borderId="0" xfId="54" applyNumberFormat="1" applyFont="1" applyFill="1" applyBorder="1" applyAlignment="1">
      <alignment horizontal="left" vertical="top" wrapText="1"/>
      <protection/>
    </xf>
    <xf numFmtId="0" fontId="3" fillId="34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right" vertical="center"/>
    </xf>
    <xf numFmtId="0" fontId="3" fillId="35" borderId="0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4" fontId="1" fillId="0" borderId="0" xfId="54" applyNumberFormat="1" applyFont="1" applyBorder="1" applyAlignment="1">
      <alignment horizontal="right" vertical="top"/>
      <protection/>
    </xf>
    <xf numFmtId="2" fontId="1" fillId="0" borderId="0" xfId="54" applyNumberFormat="1" applyFont="1" applyBorder="1" applyAlignment="1">
      <alignment horizontal="right" vertical="top"/>
      <protection/>
    </xf>
    <xf numFmtId="4" fontId="1" fillId="0" borderId="18" xfId="57" applyNumberFormat="1" applyFont="1" applyBorder="1" applyAlignment="1">
      <alignment horizontal="right" vertical="top"/>
      <protection/>
    </xf>
    <xf numFmtId="0" fontId="8" fillId="35" borderId="0" xfId="0" applyNumberFormat="1" applyFont="1" applyFill="1" applyBorder="1" applyAlignment="1">
      <alignment horizontal="left"/>
    </xf>
    <xf numFmtId="0" fontId="3" fillId="35" borderId="0" xfId="0" applyNumberFormat="1" applyFont="1" applyFill="1" applyBorder="1" applyAlignment="1">
      <alignment vertical="top"/>
    </xf>
    <xf numFmtId="0" fontId="3" fillId="35" borderId="0" xfId="0" applyNumberFormat="1" applyFont="1" applyFill="1" applyBorder="1" applyAlignment="1">
      <alignment vertical="center"/>
    </xf>
    <xf numFmtId="0" fontId="1" fillId="0" borderId="0" xfId="54" applyNumberFormat="1" applyFont="1" applyBorder="1" applyAlignment="1">
      <alignment horizontal="left" vertical="top" wrapText="1"/>
      <protection/>
    </xf>
    <xf numFmtId="0" fontId="1" fillId="34" borderId="0" xfId="54" applyNumberFormat="1" applyFont="1" applyFill="1" applyBorder="1" applyAlignment="1">
      <alignment horizontal="left" vertical="top" wrapText="1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169" fontId="3" fillId="0" borderId="10" xfId="53" applyNumberFormat="1" applyFont="1" applyFill="1" applyBorder="1" applyAlignment="1">
      <alignment horizontal="center" vertical="center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shrinkToFit="1"/>
    </xf>
    <xf numFmtId="4" fontId="3" fillId="0" borderId="0" xfId="0" applyNumberFormat="1" applyFont="1" applyBorder="1" applyAlignment="1">
      <alignment horizontal="right" shrinkToFit="1"/>
    </xf>
    <xf numFmtId="4" fontId="3" fillId="0" borderId="0" xfId="0" applyNumberFormat="1" applyFont="1" applyBorder="1" applyAlignment="1">
      <alignment shrinkToFit="1"/>
    </xf>
    <xf numFmtId="4" fontId="3" fillId="0" borderId="0" xfId="0" applyNumberFormat="1" applyFont="1" applyFill="1" applyBorder="1" applyAlignment="1">
      <alignment shrinkToFi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3" fillId="41" borderId="21" xfId="53" applyFont="1" applyFill="1" applyBorder="1" applyAlignment="1">
      <alignment horizontal="left" vertical="center" wrapText="1"/>
      <protection/>
    </xf>
    <xf numFmtId="3" fontId="23" fillId="41" borderId="20" xfId="0" applyNumberFormat="1" applyFont="1" applyFill="1" applyBorder="1" applyAlignment="1">
      <alignment horizontal="center" vertical="center" wrapText="1"/>
    </xf>
    <xf numFmtId="3" fontId="23" fillId="41" borderId="20" xfId="0" applyNumberFormat="1" applyFont="1" applyFill="1" applyBorder="1" applyAlignment="1">
      <alignment wrapText="1"/>
    </xf>
    <xf numFmtId="4" fontId="23" fillId="41" borderId="20" xfId="0" applyNumberFormat="1" applyFont="1" applyFill="1" applyBorder="1" applyAlignment="1">
      <alignment horizontal="center" vertical="center" wrapText="1"/>
    </xf>
    <xf numFmtId="4" fontId="23" fillId="41" borderId="20" xfId="0" applyNumberFormat="1" applyFont="1" applyFill="1" applyBorder="1" applyAlignment="1">
      <alignment wrapText="1"/>
    </xf>
    <xf numFmtId="49" fontId="13" fillId="34" borderId="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17" borderId="20" xfId="0" applyFont="1" applyFill="1" applyBorder="1" applyAlignment="1">
      <alignment vertical="top" shrinkToFit="1"/>
    </xf>
    <xf numFmtId="4" fontId="8" fillId="0" borderId="20" xfId="0" applyNumberFormat="1" applyFont="1" applyBorder="1" applyAlignment="1">
      <alignment horizontal="right" shrinkToFi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top" shrinkToFi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/>
    </xf>
    <xf numFmtId="0" fontId="8" fillId="0" borderId="20" xfId="0" applyFont="1" applyBorder="1" applyAlignment="1">
      <alignment shrinkToFit="1"/>
    </xf>
    <xf numFmtId="49" fontId="15" fillId="0" borderId="20" xfId="0" applyNumberFormat="1" applyFont="1" applyFill="1" applyBorder="1" applyAlignment="1">
      <alignment/>
    </xf>
    <xf numFmtId="0" fontId="8" fillId="34" borderId="20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shrinkToFit="1"/>
    </xf>
    <xf numFmtId="4" fontId="8" fillId="34" borderId="20" xfId="0" applyNumberFormat="1" applyFont="1" applyFill="1" applyBorder="1" applyAlignment="1">
      <alignment horizontal="right" shrinkToFit="1"/>
    </xf>
    <xf numFmtId="0" fontId="8" fillId="34" borderId="20" xfId="0" applyFont="1" applyFill="1" applyBorder="1" applyAlignment="1">
      <alignment vertical="center" wrapText="1"/>
    </xf>
    <xf numFmtId="49" fontId="15" fillId="17" borderId="20" xfId="0" applyNumberFormat="1" applyFont="1" applyFill="1" applyBorder="1" applyAlignment="1">
      <alignment/>
    </xf>
    <xf numFmtId="0" fontId="10" fillId="34" borderId="20" xfId="42" applyNumberFormat="1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/>
    </xf>
    <xf numFmtId="0" fontId="8" fillId="42" borderId="20" xfId="0" applyFont="1" applyFill="1" applyBorder="1" applyAlignment="1">
      <alignment vertical="center" wrapText="1"/>
    </xf>
    <xf numFmtId="0" fontId="8" fillId="9" borderId="20" xfId="0" applyFont="1" applyFill="1" applyBorder="1" applyAlignment="1">
      <alignment vertical="top" shrinkToFit="1"/>
    </xf>
    <xf numFmtId="4" fontId="8" fillId="9" borderId="20" xfId="0" applyNumberFormat="1" applyFont="1" applyFill="1" applyBorder="1" applyAlignment="1">
      <alignment horizontal="right" shrinkToFi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shrinkToFit="1"/>
    </xf>
    <xf numFmtId="4" fontId="11" fillId="0" borderId="20" xfId="0" applyNumberFormat="1" applyFont="1" applyBorder="1" applyAlignment="1">
      <alignment horizontal="right" shrinkToFit="1"/>
    </xf>
    <xf numFmtId="0" fontId="14" fillId="0" borderId="20" xfId="42" applyNumberFormat="1" applyFont="1" applyFill="1" applyBorder="1" applyAlignment="1" applyProtection="1">
      <alignment vertical="center" wrapText="1"/>
      <protection/>
    </xf>
    <xf numFmtId="0" fontId="8" fillId="42" borderId="20" xfId="0" applyFont="1" applyFill="1" applyBorder="1" applyAlignment="1">
      <alignment shrinkToFit="1"/>
    </xf>
    <xf numFmtId="4" fontId="8" fillId="42" borderId="20" xfId="0" applyNumberFormat="1" applyFont="1" applyFill="1" applyBorder="1" applyAlignment="1">
      <alignment horizontal="right" shrinkToFit="1"/>
    </xf>
    <xf numFmtId="0" fontId="8" fillId="9" borderId="20" xfId="0" applyFont="1" applyFill="1" applyBorder="1" applyAlignment="1">
      <alignment shrinkToFit="1"/>
    </xf>
    <xf numFmtId="0" fontId="8" fillId="9" borderId="2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left" shrinkToFit="1"/>
    </xf>
    <xf numFmtId="0" fontId="15" fillId="43" borderId="0" xfId="0" applyFont="1" applyFill="1" applyBorder="1" applyAlignment="1">
      <alignment/>
    </xf>
    <xf numFmtId="4" fontId="15" fillId="43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 shrinkToFit="1"/>
    </xf>
    <xf numFmtId="0" fontId="15" fillId="44" borderId="0" xfId="0" applyFont="1" applyFill="1" applyBorder="1" applyAlignment="1">
      <alignment/>
    </xf>
    <xf numFmtId="4" fontId="15" fillId="45" borderId="0" xfId="0" applyNumberFormat="1" applyFont="1" applyFill="1" applyBorder="1" applyAlignment="1">
      <alignment/>
    </xf>
    <xf numFmtId="4" fontId="15" fillId="44" borderId="0" xfId="0" applyNumberFormat="1" applyFont="1" applyFill="1" applyBorder="1" applyAlignment="1">
      <alignment/>
    </xf>
    <xf numFmtId="0" fontId="15" fillId="43" borderId="20" xfId="0" applyFont="1" applyFill="1" applyBorder="1" applyAlignment="1">
      <alignment/>
    </xf>
    <xf numFmtId="4" fontId="15" fillId="43" borderId="20" xfId="0" applyNumberFormat="1" applyFont="1" applyFill="1" applyBorder="1" applyAlignment="1">
      <alignment/>
    </xf>
    <xf numFmtId="0" fontId="15" fillId="45" borderId="24" xfId="0" applyFont="1" applyFill="1" applyBorder="1" applyAlignment="1">
      <alignment/>
    </xf>
    <xf numFmtId="4" fontId="8" fillId="46" borderId="20" xfId="0" applyNumberFormat="1" applyFont="1" applyFill="1" applyBorder="1" applyAlignment="1">
      <alignment horizontal="right" shrinkToFit="1"/>
    </xf>
    <xf numFmtId="4" fontId="15" fillId="47" borderId="20" xfId="0" applyNumberFormat="1" applyFont="1" applyFill="1" applyBorder="1" applyAlignment="1">
      <alignment/>
    </xf>
    <xf numFmtId="4" fontId="8" fillId="44" borderId="0" xfId="0" applyNumberFormat="1" applyFont="1" applyFill="1" applyBorder="1" applyAlignment="1">
      <alignment horizontal="right" shrinkToFit="1"/>
    </xf>
    <xf numFmtId="4" fontId="0" fillId="44" borderId="0" xfId="0" applyNumberFormat="1" applyFill="1" applyBorder="1" applyAlignment="1">
      <alignment horizontal="right" shrinkToFit="1"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4" fontId="8" fillId="48" borderId="20" xfId="0" applyNumberFormat="1" applyFont="1" applyFill="1" applyBorder="1" applyAlignment="1">
      <alignment horizontal="right" shrinkToFit="1"/>
    </xf>
    <xf numFmtId="4" fontId="15" fillId="47" borderId="0" xfId="0" applyNumberFormat="1" applyFont="1" applyFill="1" applyBorder="1" applyAlignment="1">
      <alignment/>
    </xf>
    <xf numFmtId="4" fontId="8" fillId="49" borderId="20" xfId="0" applyNumberFormat="1" applyFont="1" applyFill="1" applyBorder="1" applyAlignment="1">
      <alignment horizontal="right" shrinkToFit="1"/>
    </xf>
    <xf numFmtId="4" fontId="8" fillId="50" borderId="20" xfId="0" applyNumberFormat="1" applyFont="1" applyFill="1" applyBorder="1" applyAlignment="1">
      <alignment horizontal="right" shrinkToFit="1"/>
    </xf>
    <xf numFmtId="0" fontId="8" fillId="50" borderId="20" xfId="0" applyFont="1" applyFill="1" applyBorder="1" applyAlignment="1">
      <alignment shrinkToFit="1"/>
    </xf>
    <xf numFmtId="0" fontId="15" fillId="44" borderId="20" xfId="0" applyFont="1" applyFill="1" applyBorder="1" applyAlignment="1">
      <alignment/>
    </xf>
    <xf numFmtId="4" fontId="8" fillId="44" borderId="20" xfId="0" applyNumberFormat="1" applyFont="1" applyFill="1" applyBorder="1" applyAlignment="1">
      <alignment horizontal="right" shrinkToFit="1"/>
    </xf>
    <xf numFmtId="4" fontId="8" fillId="45" borderId="20" xfId="0" applyNumberFormat="1" applyFont="1" applyFill="1" applyBorder="1" applyAlignment="1">
      <alignment horizontal="right" shrinkToFit="1"/>
    </xf>
    <xf numFmtId="4" fontId="15" fillId="44" borderId="20" xfId="0" applyNumberFormat="1" applyFont="1" applyFill="1" applyBorder="1" applyAlignment="1">
      <alignment/>
    </xf>
    <xf numFmtId="4" fontId="15" fillId="45" borderId="20" xfId="0" applyNumberFormat="1" applyFont="1" applyFill="1" applyBorder="1" applyAlignment="1">
      <alignment horizontal="center"/>
    </xf>
    <xf numFmtId="4" fontId="15" fillId="48" borderId="20" xfId="0" applyNumberFormat="1" applyFont="1" applyFill="1" applyBorder="1" applyAlignment="1">
      <alignment/>
    </xf>
    <xf numFmtId="0" fontId="8" fillId="48" borderId="20" xfId="0" applyFont="1" applyFill="1" applyBorder="1" applyAlignment="1">
      <alignment shrinkToFit="1"/>
    </xf>
    <xf numFmtId="0" fontId="8" fillId="51" borderId="20" xfId="0" applyFont="1" applyFill="1" applyBorder="1" applyAlignment="1">
      <alignment vertical="top" shrinkToFit="1"/>
    </xf>
    <xf numFmtId="0" fontId="8" fillId="48" borderId="20" xfId="0" applyFont="1" applyFill="1" applyBorder="1" applyAlignment="1">
      <alignment vertical="center" wrapText="1"/>
    </xf>
    <xf numFmtId="0" fontId="8" fillId="48" borderId="20" xfId="0" applyFont="1" applyFill="1" applyBorder="1" applyAlignment="1">
      <alignment vertical="top" shrinkToFit="1"/>
    </xf>
    <xf numFmtId="0" fontId="10" fillId="48" borderId="21" xfId="42" applyNumberFormat="1" applyFont="1" applyFill="1" applyBorder="1" applyAlignment="1" applyProtection="1">
      <alignment horizontal="left" vertical="top" wrapText="1"/>
      <protection/>
    </xf>
    <xf numFmtId="0" fontId="10" fillId="49" borderId="20" xfId="42" applyNumberFormat="1" applyFont="1" applyFill="1" applyBorder="1" applyAlignment="1" applyProtection="1">
      <alignment vertical="center" wrapText="1"/>
      <protection/>
    </xf>
    <xf numFmtId="0" fontId="8" fillId="49" borderId="20" xfId="0" applyFont="1" applyFill="1" applyBorder="1" applyAlignment="1">
      <alignment vertical="center" wrapText="1"/>
    </xf>
    <xf numFmtId="0" fontId="0" fillId="48" borderId="20" xfId="0" applyFill="1" applyBorder="1" applyAlignment="1">
      <alignment shrinkToFit="1"/>
    </xf>
    <xf numFmtId="4" fontId="0" fillId="48" borderId="20" xfId="0" applyNumberFormat="1" applyFill="1" applyBorder="1" applyAlignment="1">
      <alignment horizontal="right" shrinkToFit="1"/>
    </xf>
    <xf numFmtId="0" fontId="8" fillId="46" borderId="20" xfId="0" applyFont="1" applyFill="1" applyBorder="1" applyAlignment="1">
      <alignment horizontal="left" vertical="top" wrapText="1"/>
    </xf>
    <xf numFmtId="0" fontId="8" fillId="46" borderId="20" xfId="0" applyFont="1" applyFill="1" applyBorder="1" applyAlignment="1">
      <alignment shrinkToFit="1"/>
    </xf>
    <xf numFmtId="0" fontId="8" fillId="52" borderId="20" xfId="0" applyFont="1" applyFill="1" applyBorder="1" applyAlignment="1">
      <alignment shrinkToFit="1"/>
    </xf>
    <xf numFmtId="4" fontId="8" fillId="52" borderId="20" xfId="0" applyNumberFormat="1" applyFont="1" applyFill="1" applyBorder="1" applyAlignment="1">
      <alignment shrinkToFit="1"/>
    </xf>
    <xf numFmtId="0" fontId="0" fillId="46" borderId="20" xfId="0" applyFill="1" applyBorder="1" applyAlignment="1">
      <alignment shrinkToFit="1"/>
    </xf>
    <xf numFmtId="4" fontId="0" fillId="46" borderId="20" xfId="0" applyNumberFormat="1" applyFill="1" applyBorder="1" applyAlignment="1">
      <alignment horizontal="right" shrinkToFit="1"/>
    </xf>
    <xf numFmtId="4" fontId="8" fillId="53" borderId="20" xfId="0" applyNumberFormat="1" applyFont="1" applyFill="1" applyBorder="1" applyAlignment="1">
      <alignment shrinkToFit="1"/>
    </xf>
    <xf numFmtId="49" fontId="1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shrinkToFit="1"/>
    </xf>
    <xf numFmtId="0" fontId="0" fillId="0" borderId="22" xfId="0" applyFont="1" applyFill="1" applyBorder="1" applyAlignment="1">
      <alignment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4" fontId="3" fillId="33" borderId="20" xfId="0" applyNumberFormat="1" applyFont="1" applyFill="1" applyBorder="1" applyAlignment="1">
      <alignment horizontal="right" shrinkToFit="1"/>
    </xf>
    <xf numFmtId="0" fontId="0" fillId="0" borderId="20" xfId="0" applyFont="1" applyBorder="1" applyAlignment="1">
      <alignment/>
    </xf>
    <xf numFmtId="0" fontId="8" fillId="9" borderId="21" xfId="0" applyFont="1" applyFill="1" applyBorder="1" applyAlignment="1">
      <alignment horizontal="left" vertical="top" wrapText="1"/>
    </xf>
    <xf numFmtId="0" fontId="24" fillId="54" borderId="25" xfId="56" applyNumberFormat="1" applyFont="1" applyFill="1" applyBorder="1" applyAlignment="1">
      <alignment horizontal="left" vertical="top" wrapText="1"/>
      <protection/>
    </xf>
    <xf numFmtId="0" fontId="24" fillId="54" borderId="25" xfId="56" applyNumberFormat="1" applyFont="1" applyFill="1" applyBorder="1" applyAlignment="1">
      <alignment horizontal="right" vertical="top" wrapText="1"/>
      <protection/>
    </xf>
    <xf numFmtId="4" fontId="0" fillId="43" borderId="2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 horizontal="right" shrinkToFit="1"/>
    </xf>
    <xf numFmtId="4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4" fontId="0" fillId="34" borderId="24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 horizontal="right" shrinkToFit="1"/>
    </xf>
    <xf numFmtId="4" fontId="0" fillId="43" borderId="21" xfId="0" applyNumberFormat="1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43" borderId="24" xfId="0" applyFont="1" applyFill="1" applyBorder="1" applyAlignment="1">
      <alignment/>
    </xf>
    <xf numFmtId="4" fontId="0" fillId="8" borderId="20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8" borderId="20" xfId="0" applyFill="1" applyBorder="1" applyAlignment="1">
      <alignment/>
    </xf>
    <xf numFmtId="0" fontId="0" fillId="0" borderId="20" xfId="0" applyBorder="1" applyAlignment="1">
      <alignment wrapText="1"/>
    </xf>
    <xf numFmtId="49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8" borderId="20" xfId="0" applyFill="1" applyBorder="1" applyAlignment="1">
      <alignment horizontal="center"/>
    </xf>
    <xf numFmtId="16" fontId="0" fillId="8" borderId="20" xfId="0" applyNumberFormat="1" applyFill="1" applyBorder="1" applyAlignment="1">
      <alignment horizontal="center"/>
    </xf>
    <xf numFmtId="0" fontId="0" fillId="8" borderId="20" xfId="0" applyFill="1" applyBorder="1" applyAlignment="1">
      <alignment wrapText="1"/>
    </xf>
    <xf numFmtId="4" fontId="0" fillId="8" borderId="20" xfId="0" applyNumberForma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4" fontId="3" fillId="0" borderId="17" xfId="0" applyNumberFormat="1" applyFont="1" applyBorder="1" applyAlignment="1">
      <alignment horizontal="right" shrinkToFit="1"/>
    </xf>
    <xf numFmtId="0" fontId="3" fillId="0" borderId="20" xfId="0" applyFont="1" applyBorder="1" applyAlignment="1">
      <alignment horizontal="center" shrinkToFit="1"/>
    </xf>
    <xf numFmtId="4" fontId="3" fillId="0" borderId="12" xfId="0" applyNumberFormat="1" applyFont="1" applyBorder="1" applyAlignment="1">
      <alignment horizontal="right" shrinkToFit="1"/>
    </xf>
    <xf numFmtId="0" fontId="0" fillId="43" borderId="19" xfId="0" applyFont="1" applyFill="1" applyBorder="1" applyAlignment="1">
      <alignment/>
    </xf>
    <xf numFmtId="0" fontId="8" fillId="8" borderId="20" xfId="0" applyFont="1" applyFill="1" applyBorder="1" applyAlignment="1">
      <alignment wrapText="1"/>
    </xf>
    <xf numFmtId="0" fontId="3" fillId="8" borderId="20" xfId="0" applyFont="1" applyFill="1" applyBorder="1" applyAlignment="1">
      <alignment/>
    </xf>
    <xf numFmtId="0" fontId="8" fillId="8" borderId="20" xfId="0" applyFont="1" applyFill="1" applyBorder="1" applyAlignment="1">
      <alignment/>
    </xf>
    <xf numFmtId="4" fontId="8" fillId="8" borderId="20" xfId="0" applyNumberFormat="1" applyFont="1" applyFill="1" applyBorder="1" applyAlignment="1">
      <alignment/>
    </xf>
    <xf numFmtId="0" fontId="8" fillId="55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4" fontId="8" fillId="56" borderId="0" xfId="0" applyNumberFormat="1" applyFont="1" applyFill="1" applyBorder="1" applyAlignment="1">
      <alignment horizontal="right" shrinkToFit="1"/>
    </xf>
    <xf numFmtId="0" fontId="24" fillId="54" borderId="20" xfId="55" applyNumberFormat="1" applyFont="1" applyFill="1" applyBorder="1" applyAlignment="1">
      <alignment horizontal="left" vertical="top"/>
      <protection/>
    </xf>
    <xf numFmtId="2" fontId="24" fillId="54" borderId="20" xfId="55" applyNumberFormat="1" applyFont="1" applyFill="1" applyBorder="1" applyAlignment="1">
      <alignment horizontal="right" vertical="top"/>
      <protection/>
    </xf>
    <xf numFmtId="4" fontId="24" fillId="54" borderId="20" xfId="55" applyNumberFormat="1" applyFont="1" applyFill="1" applyBorder="1" applyAlignment="1">
      <alignment horizontal="right" vertical="top"/>
      <protection/>
    </xf>
    <xf numFmtId="0" fontId="0" fillId="43" borderId="20" xfId="0" applyFill="1" applyBorder="1" applyAlignment="1">
      <alignment/>
    </xf>
    <xf numFmtId="0" fontId="0" fillId="43" borderId="20" xfId="0" applyFill="1" applyBorder="1" applyAlignment="1">
      <alignment wrapText="1"/>
    </xf>
    <xf numFmtId="4" fontId="0" fillId="43" borderId="20" xfId="0" applyNumberFormat="1" applyFill="1" applyBorder="1" applyAlignment="1">
      <alignment/>
    </xf>
    <xf numFmtId="0" fontId="3" fillId="0" borderId="20" xfId="0" applyFont="1" applyBorder="1" applyAlignment="1">
      <alignment horizontal="center"/>
    </xf>
    <xf numFmtId="0" fontId="8" fillId="0" borderId="2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shrinkToFit="1"/>
    </xf>
    <xf numFmtId="4" fontId="0" fillId="56" borderId="0" xfId="0" applyNumberFormat="1" applyFont="1" applyFill="1" applyAlignment="1">
      <alignment/>
    </xf>
    <xf numFmtId="4" fontId="0" fillId="57" borderId="0" xfId="0" applyNumberFormat="1" applyFont="1" applyFill="1" applyAlignment="1">
      <alignment/>
    </xf>
    <xf numFmtId="4" fontId="3" fillId="0" borderId="16" xfId="0" applyNumberFormat="1" applyFont="1" applyBorder="1" applyAlignment="1">
      <alignment horizontal="right" shrinkToFit="1"/>
    </xf>
    <xf numFmtId="4" fontId="3" fillId="0" borderId="15" xfId="0" applyNumberFormat="1" applyFont="1" applyBorder="1" applyAlignment="1">
      <alignment horizontal="right" shrinkToFit="1"/>
    </xf>
    <xf numFmtId="0" fontId="0" fillId="0" borderId="26" xfId="0" applyBorder="1" applyAlignment="1">
      <alignment/>
    </xf>
    <xf numFmtId="4" fontId="0" fillId="8" borderId="26" xfId="0" applyNumberFormat="1" applyFont="1" applyFill="1" applyBorder="1" applyAlignment="1">
      <alignment/>
    </xf>
    <xf numFmtId="4" fontId="3" fillId="0" borderId="26" xfId="0" applyNumberFormat="1" applyFont="1" applyBorder="1" applyAlignment="1">
      <alignment horizontal="right" shrinkToFit="1"/>
    </xf>
    <xf numFmtId="0" fontId="2" fillId="0" borderId="26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42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horizontal="right" shrinkToFit="1"/>
    </xf>
    <xf numFmtId="4" fontId="3" fillId="58" borderId="20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shrinkToFit="1"/>
    </xf>
    <xf numFmtId="4" fontId="3" fillId="0" borderId="20" xfId="0" applyNumberFormat="1" applyFont="1" applyFill="1" applyBorder="1" applyAlignment="1">
      <alignment shrinkToFi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8" fillId="59" borderId="20" xfId="0" applyFont="1" applyFill="1" applyBorder="1" applyAlignment="1">
      <alignment vertical="center" wrapText="1"/>
    </xf>
    <xf numFmtId="0" fontId="8" fillId="58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shrinkToFit="1"/>
    </xf>
    <xf numFmtId="0" fontId="3" fillId="60" borderId="20" xfId="0" applyFont="1" applyFill="1" applyBorder="1" applyAlignment="1">
      <alignment horizontal="left" vertical="top" wrapText="1"/>
    </xf>
    <xf numFmtId="0" fontId="3" fillId="55" borderId="20" xfId="0" applyFont="1" applyFill="1" applyBorder="1" applyAlignment="1">
      <alignment horizontal="left" shrinkToFit="1"/>
    </xf>
    <xf numFmtId="0" fontId="3" fillId="55" borderId="20" xfId="0" applyFont="1" applyFill="1" applyBorder="1" applyAlignment="1">
      <alignment horizontal="center" shrinkToFit="1"/>
    </xf>
    <xf numFmtId="4" fontId="3" fillId="61" borderId="20" xfId="0" applyNumberFormat="1" applyFont="1" applyFill="1" applyBorder="1" applyAlignment="1">
      <alignment horizontal="right" shrinkToFit="1"/>
    </xf>
    <xf numFmtId="0" fontId="8" fillId="55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shrinkToFit="1"/>
    </xf>
    <xf numFmtId="0" fontId="9" fillId="9" borderId="20" xfId="0" applyFont="1" applyFill="1" applyBorder="1" applyAlignment="1">
      <alignment shrinkToFit="1"/>
    </xf>
    <xf numFmtId="0" fontId="25" fillId="0" borderId="20" xfId="0" applyFont="1" applyFill="1" applyBorder="1" applyAlignment="1">
      <alignment/>
    </xf>
    <xf numFmtId="0" fontId="9" fillId="0" borderId="20" xfId="0" applyFont="1" applyBorder="1" applyAlignment="1">
      <alignment shrinkToFit="1"/>
    </xf>
    <xf numFmtId="0" fontId="8" fillId="0" borderId="20" xfId="0" applyFont="1" applyFill="1" applyBorder="1" applyAlignment="1">
      <alignment/>
    </xf>
    <xf numFmtId="0" fontId="11" fillId="0" borderId="21" xfId="0" applyFont="1" applyBorder="1" applyAlignment="1">
      <alignment vertical="top" shrinkToFit="1"/>
    </xf>
    <xf numFmtId="0" fontId="26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11" fillId="0" borderId="20" xfId="0" applyFont="1" applyBorder="1" applyAlignment="1">
      <alignment vertical="top" shrinkToFit="1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wrapText="1"/>
    </xf>
    <xf numFmtId="1" fontId="8" fillId="0" borderId="20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11" fillId="62" borderId="20" xfId="0" applyFont="1" applyFill="1" applyBorder="1" applyAlignment="1">
      <alignment vertical="center" wrapText="1"/>
    </xf>
    <xf numFmtId="0" fontId="3" fillId="62" borderId="20" xfId="0" applyFont="1" applyFill="1" applyBorder="1" applyAlignment="1">
      <alignment horizontal="center" shrinkToFit="1"/>
    </xf>
    <xf numFmtId="4" fontId="13" fillId="62" borderId="20" xfId="0" applyNumberFormat="1" applyFont="1" applyFill="1" applyBorder="1" applyAlignment="1">
      <alignment horizontal="right" shrinkToFit="1"/>
    </xf>
    <xf numFmtId="4" fontId="3" fillId="62" borderId="20" xfId="0" applyNumberFormat="1" applyFont="1" applyFill="1" applyBorder="1" applyAlignment="1">
      <alignment horizontal="right" shrinkToFit="1"/>
    </xf>
    <xf numFmtId="4" fontId="3" fillId="46" borderId="20" xfId="0" applyNumberFormat="1" applyFont="1" applyFill="1" applyBorder="1" applyAlignment="1">
      <alignment horizontal="right" shrinkToFit="1"/>
    </xf>
    <xf numFmtId="4" fontId="3" fillId="63" borderId="20" xfId="0" applyNumberFormat="1" applyFont="1" applyFill="1" applyBorder="1" applyAlignment="1">
      <alignment horizontal="right" shrinkToFit="1"/>
    </xf>
    <xf numFmtId="0" fontId="3" fillId="46" borderId="20" xfId="0" applyFont="1" applyFill="1" applyBorder="1" applyAlignment="1">
      <alignment/>
    </xf>
    <xf numFmtId="4" fontId="3" fillId="46" borderId="20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24" fillId="54" borderId="28" xfId="56" applyNumberFormat="1" applyFont="1" applyFill="1" applyBorder="1" applyAlignment="1">
      <alignment horizontal="left" vertical="top" wrapText="1"/>
      <protection/>
    </xf>
    <xf numFmtId="0" fontId="24" fillId="54" borderId="25" xfId="56" applyNumberFormat="1" applyFont="1" applyFill="1" applyBorder="1" applyAlignment="1">
      <alignment horizontal="left" vertical="top" wrapText="1"/>
      <protection/>
    </xf>
    <xf numFmtId="4" fontId="24" fillId="54" borderId="28" xfId="56" applyNumberFormat="1" applyFont="1" applyFill="1" applyBorder="1" applyAlignment="1">
      <alignment horizontal="right" vertical="top" wrapText="1"/>
      <protection/>
    </xf>
    <xf numFmtId="0" fontId="24" fillId="54" borderId="25" xfId="56" applyNumberFormat="1" applyFont="1" applyFill="1" applyBorder="1" applyAlignment="1">
      <alignment horizontal="right" vertical="top" wrapText="1"/>
      <protection/>
    </xf>
    <xf numFmtId="2" fontId="24" fillId="54" borderId="28" xfId="56" applyNumberFormat="1" applyFont="1" applyFill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0" borderId="20" xfId="0" applyNumberFormat="1" applyFont="1" applyBorder="1" applyAlignment="1">
      <alignment horizontal="right" shrinkToFit="1"/>
    </xf>
    <xf numFmtId="0" fontId="8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shrinkToFit="1"/>
    </xf>
    <xf numFmtId="49" fontId="15" fillId="0" borderId="30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5" fillId="64" borderId="30" xfId="0" applyNumberFormat="1" applyFont="1" applyFill="1" applyBorder="1" applyAlignment="1">
      <alignment horizontal="center"/>
    </xf>
    <xf numFmtId="49" fontId="15" fillId="64" borderId="31" xfId="0" applyNumberFormat="1" applyFont="1" applyFill="1" applyBorder="1" applyAlignment="1">
      <alignment horizontal="center"/>
    </xf>
    <xf numFmtId="49" fontId="15" fillId="64" borderId="21" xfId="0" applyNumberFormat="1" applyFont="1" applyFill="1" applyBorder="1" applyAlignment="1">
      <alignment horizontal="center"/>
    </xf>
    <xf numFmtId="49" fontId="15" fillId="9" borderId="30" xfId="0" applyNumberFormat="1" applyFont="1" applyFill="1" applyBorder="1" applyAlignment="1">
      <alignment horizontal="left"/>
    </xf>
    <xf numFmtId="49" fontId="15" fillId="9" borderId="31" xfId="0" applyNumberFormat="1" applyFont="1" applyFill="1" applyBorder="1" applyAlignment="1">
      <alignment horizontal="left"/>
    </xf>
    <xf numFmtId="49" fontId="15" fillId="9" borderId="21" xfId="0" applyNumberFormat="1" applyFont="1" applyFill="1" applyBorder="1" applyAlignment="1">
      <alignment horizontal="left"/>
    </xf>
    <xf numFmtId="49" fontId="15" fillId="10" borderId="30" xfId="0" applyNumberFormat="1" applyFont="1" applyFill="1" applyBorder="1" applyAlignment="1">
      <alignment horizontal="center"/>
    </xf>
    <xf numFmtId="49" fontId="15" fillId="10" borderId="31" xfId="0" applyNumberFormat="1" applyFont="1" applyFill="1" applyBorder="1" applyAlignment="1">
      <alignment horizontal="center"/>
    </xf>
    <xf numFmtId="49" fontId="15" fillId="10" borderId="21" xfId="0" applyNumberFormat="1" applyFont="1" applyFill="1" applyBorder="1" applyAlignment="1">
      <alignment horizontal="center"/>
    </xf>
    <xf numFmtId="0" fontId="8" fillId="9" borderId="20" xfId="0" applyFont="1" applyFill="1" applyBorder="1" applyAlignment="1">
      <alignment horizontal="left" vertical="top" wrapText="1"/>
    </xf>
    <xf numFmtId="0" fontId="8" fillId="50" borderId="30" xfId="0" applyFont="1" applyFill="1" applyBorder="1" applyAlignment="1">
      <alignment horizontal="left" vertical="top" wrapText="1"/>
    </xf>
    <xf numFmtId="0" fontId="8" fillId="50" borderId="2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4" fillId="0" borderId="30" xfId="42" applyNumberFormat="1" applyFont="1" applyFill="1" applyBorder="1" applyAlignment="1" applyProtection="1">
      <alignment horizontal="left" vertical="center" wrapText="1"/>
      <protection/>
    </xf>
    <xf numFmtId="0" fontId="14" fillId="0" borderId="31" xfId="42" applyNumberFormat="1" applyFont="1" applyFill="1" applyBorder="1" applyAlignment="1" applyProtection="1">
      <alignment horizontal="left" vertical="center" wrapText="1"/>
      <protection/>
    </xf>
    <xf numFmtId="0" fontId="14" fillId="0" borderId="21" xfId="42" applyNumberFormat="1" applyFont="1" applyFill="1" applyBorder="1" applyAlignment="1" applyProtection="1">
      <alignment horizontal="left" vertical="center" wrapText="1"/>
      <protection/>
    </xf>
    <xf numFmtId="49" fontId="15" fillId="9" borderId="30" xfId="0" applyNumberFormat="1" applyFont="1" applyFill="1" applyBorder="1" applyAlignment="1">
      <alignment horizontal="center"/>
    </xf>
    <xf numFmtId="49" fontId="15" fillId="9" borderId="31" xfId="0" applyNumberFormat="1" applyFont="1" applyFill="1" applyBorder="1" applyAlignment="1">
      <alignment horizontal="center"/>
    </xf>
    <xf numFmtId="49" fontId="15" fillId="9" borderId="21" xfId="0" applyNumberFormat="1" applyFont="1" applyFill="1" applyBorder="1" applyAlignment="1">
      <alignment horizontal="center"/>
    </xf>
    <xf numFmtId="0" fontId="8" fillId="9" borderId="31" xfId="0" applyFont="1" applyFill="1" applyBorder="1" applyAlignment="1">
      <alignment horizontal="left" vertical="top" wrapText="1"/>
    </xf>
    <xf numFmtId="0" fontId="8" fillId="9" borderId="21" xfId="0" applyFont="1" applyFill="1" applyBorder="1" applyAlignment="1">
      <alignment horizontal="left" vertical="top" wrapText="1"/>
    </xf>
    <xf numFmtId="4" fontId="8" fillId="44" borderId="20" xfId="0" applyNumberFormat="1" applyFont="1" applyFill="1" applyBorder="1" applyAlignment="1">
      <alignment horizontal="left" shrinkToFit="1"/>
    </xf>
    <xf numFmtId="0" fontId="8" fillId="9" borderId="3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48" borderId="30" xfId="42" applyNumberFormat="1" applyFont="1" applyFill="1" applyBorder="1" applyAlignment="1" applyProtection="1">
      <alignment horizontal="left" vertical="top" wrapText="1"/>
      <protection/>
    </xf>
    <xf numFmtId="0" fontId="10" fillId="48" borderId="21" xfId="42" applyNumberFormat="1" applyFont="1" applyFill="1" applyBorder="1" applyAlignment="1" applyProtection="1">
      <alignment horizontal="left" vertical="top" wrapText="1"/>
      <protection/>
    </xf>
    <xf numFmtId="0" fontId="8" fillId="48" borderId="30" xfId="0" applyFont="1" applyFill="1" applyBorder="1" applyAlignment="1">
      <alignment horizontal="center" vertical="top" shrinkToFit="1"/>
    </xf>
    <xf numFmtId="0" fontId="8" fillId="48" borderId="31" xfId="0" applyFont="1" applyFill="1" applyBorder="1" applyAlignment="1">
      <alignment horizontal="center" vertical="top" shrinkToFit="1"/>
    </xf>
    <xf numFmtId="0" fontId="8" fillId="48" borderId="21" xfId="0" applyFont="1" applyFill="1" applyBorder="1" applyAlignment="1">
      <alignment horizontal="center" vertical="top" shrinkToFit="1"/>
    </xf>
    <xf numFmtId="0" fontId="3" fillId="0" borderId="0" xfId="0" applyFont="1" applyBorder="1" applyAlignment="1">
      <alignment vertical="top"/>
    </xf>
    <xf numFmtId="0" fontId="0" fillId="0" borderId="12" xfId="0" applyFill="1" applyBorder="1" applyAlignment="1">
      <alignment horizontal="center"/>
    </xf>
    <xf numFmtId="0" fontId="8" fillId="51" borderId="30" xfId="0" applyFont="1" applyFill="1" applyBorder="1" applyAlignment="1">
      <alignment horizontal="left" vertical="top" wrapText="1"/>
    </xf>
    <xf numFmtId="0" fontId="8" fillId="51" borderId="31" xfId="0" applyFont="1" applyFill="1" applyBorder="1" applyAlignment="1">
      <alignment horizontal="left" vertical="top" wrapText="1"/>
    </xf>
    <xf numFmtId="0" fontId="8" fillId="51" borderId="21" xfId="0" applyFont="1" applyFill="1" applyBorder="1" applyAlignment="1">
      <alignment horizontal="left" vertical="top" wrapText="1"/>
    </xf>
    <xf numFmtId="49" fontId="15" fillId="17" borderId="20" xfId="0" applyNumberFormat="1" applyFont="1" applyFill="1" applyBorder="1" applyAlignment="1">
      <alignment horizontal="center"/>
    </xf>
    <xf numFmtId="0" fontId="8" fillId="48" borderId="20" xfId="0" applyFont="1" applyFill="1" applyBorder="1" applyAlignment="1">
      <alignment horizontal="left" vertical="top" wrapText="1"/>
    </xf>
    <xf numFmtId="0" fontId="10" fillId="34" borderId="30" xfId="42" applyNumberFormat="1" applyFont="1" applyFill="1" applyBorder="1" applyAlignment="1" applyProtection="1">
      <alignment horizontal="left" vertical="top" wrapText="1"/>
      <protection/>
    </xf>
    <xf numFmtId="0" fontId="10" fillId="34" borderId="31" xfId="42" applyNumberFormat="1" applyFont="1" applyFill="1" applyBorder="1" applyAlignment="1" applyProtection="1">
      <alignment horizontal="left" vertical="top" wrapText="1"/>
      <protection/>
    </xf>
    <xf numFmtId="0" fontId="10" fillId="34" borderId="21" xfId="42" applyNumberFormat="1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center" vertical="center"/>
    </xf>
    <xf numFmtId="0" fontId="13" fillId="35" borderId="15" xfId="0" applyNumberFormat="1" applyFont="1" applyFill="1" applyBorder="1" applyAlignment="1">
      <alignment horizontal="center" vertical="center"/>
    </xf>
    <xf numFmtId="0" fontId="13" fillId="35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wrapText="1"/>
    </xf>
    <xf numFmtId="0" fontId="13" fillId="34" borderId="11" xfId="0" applyNumberFormat="1" applyFont="1" applyFill="1" applyBorder="1" applyAlignment="1">
      <alignment horizontal="center" vertical="center"/>
    </xf>
    <xf numFmtId="0" fontId="13" fillId="34" borderId="15" xfId="0" applyNumberFormat="1" applyFont="1" applyFill="1" applyBorder="1" applyAlignment="1">
      <alignment horizontal="center" vertical="center"/>
    </xf>
    <xf numFmtId="0" fontId="13" fillId="34" borderId="16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/>
    </xf>
    <xf numFmtId="0" fontId="0" fillId="34" borderId="3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top" wrapText="1"/>
    </xf>
    <xf numFmtId="1" fontId="13" fillId="34" borderId="15" xfId="0" applyNumberFormat="1" applyFont="1" applyFill="1" applyBorder="1" applyAlignment="1">
      <alignment horizontal="center" vertical="top" wrapText="1"/>
    </xf>
    <xf numFmtId="1" fontId="1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34" borderId="15" xfId="0" applyNumberFormat="1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horizontal="center" vertical="top"/>
    </xf>
    <xf numFmtId="0" fontId="3" fillId="34" borderId="16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wrapText="1"/>
    </xf>
    <xf numFmtId="0" fontId="21" fillId="0" borderId="17" xfId="0" applyNumberFormat="1" applyFont="1" applyBorder="1" applyAlignment="1">
      <alignment horizontal="justify" wrapText="1"/>
    </xf>
    <xf numFmtId="0" fontId="0" fillId="34" borderId="1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vertical="center" wrapText="1" indent="2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 indent="2"/>
    </xf>
    <xf numFmtId="2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32" xfId="0" applyNumberFormat="1" applyFont="1" applyFill="1" applyBorder="1" applyAlignment="1">
      <alignment horizontal="left" vertical="center" wrapText="1" indent="2"/>
    </xf>
    <xf numFmtId="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 indent="2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1" xfId="0" applyNumberFormat="1" applyFont="1" applyFill="1" applyBorder="1" applyAlignment="1">
      <alignment horizontal="center" vertical="top"/>
    </xf>
    <xf numFmtId="0" fontId="3" fillId="35" borderId="15" xfId="0" applyNumberFormat="1" applyFont="1" applyFill="1" applyBorder="1" applyAlignment="1">
      <alignment horizontal="center" vertical="top"/>
    </xf>
    <xf numFmtId="0" fontId="3" fillId="35" borderId="16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wrapText="1"/>
    </xf>
    <xf numFmtId="0" fontId="13" fillId="34" borderId="10" xfId="0" applyNumberFormat="1" applyFont="1" applyFill="1" applyBorder="1" applyAlignment="1">
      <alignment horizontal="left" vertical="center" wrapText="1"/>
    </xf>
    <xf numFmtId="1" fontId="1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46" borderId="11" xfId="0" applyNumberFormat="1" applyFont="1" applyFill="1" applyBorder="1" applyAlignment="1">
      <alignment horizontal="center" vertical="center"/>
    </xf>
    <xf numFmtId="0" fontId="13" fillId="46" borderId="15" xfId="0" applyNumberFormat="1" applyFont="1" applyFill="1" applyBorder="1" applyAlignment="1">
      <alignment horizontal="center" vertical="center"/>
    </xf>
    <xf numFmtId="0" fontId="13" fillId="46" borderId="16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wrapText="1"/>
    </xf>
    <xf numFmtId="0" fontId="11" fillId="34" borderId="17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39" xfId="0" applyNumberFormat="1" applyFont="1" applyFill="1" applyBorder="1" applyAlignment="1">
      <alignment horizontal="left" vertical="center" wrapText="1"/>
    </xf>
    <xf numFmtId="49" fontId="3" fillId="34" borderId="41" xfId="0" applyNumberFormat="1" applyFont="1" applyFill="1" applyBorder="1" applyAlignment="1">
      <alignment horizontal="center" vertical="center" wrapText="1"/>
    </xf>
    <xf numFmtId="0" fontId="3" fillId="34" borderId="42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/>
    </xf>
    <xf numFmtId="0" fontId="13" fillId="34" borderId="11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2" fontId="13" fillId="34" borderId="16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wrapText="1"/>
    </xf>
    <xf numFmtId="0" fontId="11" fillId="34" borderId="12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left" vertical="top"/>
    </xf>
    <xf numFmtId="49" fontId="3" fillId="35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.Прил. 2.2 ПФХД" xfId="54"/>
    <cellStyle name="Обычный_Договора" xfId="55"/>
    <cellStyle name="Обычный_Лист4" xfId="56"/>
    <cellStyle name="Обычный_Расчеты по статьям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2;&#1072;&#1088;&#1080;&#1085;&#1072;\Desktop\&#1052;&#1072;&#1083;&#1100;&#1094;&#1077;&#1074;&#1072;%2025.09.2019&#1044;&#1086;&#1082;&#1091;&#1084;&#1077;&#1085;&#1090;&#1099;%20&#1086;&#1090;%2027.02.2019\&#1055;&#1083;&#1072;&#1085;%20&#1060;&#1061;&#1044;%202019\&#1055;&#1083;&#1072;&#1085;%20&#1060;&#1061;&#1044;%20&#1085;&#1072;%2024.12.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я часть и таблица 1"/>
      <sheetName val="3.  Таблица 1"/>
      <sheetName val="4. Таблица 2"/>
      <sheetName val="5. Табл. 2.1 ПФХД"/>
      <sheetName val="6. Табл. 3,4"/>
      <sheetName val="7. Прилож. 1 ПФХД"/>
      <sheetName val="8,1 прилож 2.1 ПХФД КФО 2Н"/>
      <sheetName val="8,1 ПРИЛОЖ 2.1 ПХФД КФО 4 Н"/>
      <sheetName val="8. Прилож. 2.1. ПФХД КФО 4 У"/>
      <sheetName val="9.Прил. 2.2 ПФХД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19B0E1BD0F91E041306162769E3A270FBCE73C489B0691BDEEDF3DDF01E934BCEE71C0846904A4944D34EFA0EJ5E6J" TargetMode="External" /><Relationship Id="rId2" Type="http://schemas.openxmlformats.org/officeDocument/2006/relationships/hyperlink" Target="consultantplus://offline/ref=519B0E1BD0F91E041306162769E3A270FBCF77C38FBB691BDEEDF3DDF01E934BDCE7440646975243119C08AF025E1158B636C888EA91J2EEJ" TargetMode="External" /><Relationship Id="rId3" Type="http://schemas.openxmlformats.org/officeDocument/2006/relationships/hyperlink" Target="consultantplus://offline/ref=519B0E1BD0F91E041306162769E3A270FBCE73C489B0691BDEEDF3DDF01E934BCEE71C0846904A4944D34EFA0EJ5E6J" TargetMode="External" /><Relationship Id="rId4" Type="http://schemas.openxmlformats.org/officeDocument/2006/relationships/hyperlink" Target="consultantplus://offline/ref=519B0E1BD0F91E041306162769E3A270FBCE73C489B0691BDEEDF3DDF01E934BCEE71C0846904A4944D34EFA0EJ5E6J" TargetMode="External" /><Relationship Id="rId5" Type="http://schemas.openxmlformats.org/officeDocument/2006/relationships/hyperlink" Target="consultantplus://offline/ref=519B0E1BD0F91E041306162769E3A270FBCE73C489B0691BDEEDF3DDF01E934BCEE71C0846904A4944D34EFA0EJ5E6J" TargetMode="External" /><Relationship Id="rId6" Type="http://schemas.openxmlformats.org/officeDocument/2006/relationships/hyperlink" Target="consultantplus://offline/ref=519B0E1BD0F91E041306162769E3A270FBCF77C085BC691BDEEDF3DDF01E934BCEE71C0846904A4944D34EFA0EJ5E6J" TargetMode="External" /><Relationship Id="rId7" Type="http://schemas.openxmlformats.org/officeDocument/2006/relationships/hyperlink" Target="consultantplus://offline/ref=519B0E1BD0F91E041306162769E3A270FBCF77C085BC691BDEEDF3DDF01E934BCEE71C0846904A4944D34EFA0EJ5E6J" TargetMode="External" /><Relationship Id="rId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N1744"/>
  <sheetViews>
    <sheetView zoomScalePageLayoutView="0" workbookViewId="0" topLeftCell="A1715">
      <selection activeCell="J1744" sqref="J1744"/>
    </sheetView>
  </sheetViews>
  <sheetFormatPr defaultColWidth="9.140625" defaultRowHeight="12.75"/>
  <cols>
    <col min="7" max="7" width="4.00390625" style="0" customWidth="1"/>
    <col min="9" max="9" width="5.57421875" style="0" customWidth="1"/>
    <col min="10" max="10" width="10.8515625" style="0" customWidth="1"/>
    <col min="12" max="12" width="22.140625" style="0" customWidth="1"/>
    <col min="13" max="13" width="24.57421875" style="0" customWidth="1"/>
    <col min="14" max="14" width="22.57421875" style="0" customWidth="1"/>
  </cols>
  <sheetData>
    <row r="2" spans="1:14" ht="12.75">
      <c r="A2" s="400"/>
      <c r="B2" s="400" t="s">
        <v>635</v>
      </c>
      <c r="C2" s="400" t="s">
        <v>636</v>
      </c>
      <c r="D2" s="400" t="s">
        <v>637</v>
      </c>
      <c r="E2" s="400" t="s">
        <v>638</v>
      </c>
      <c r="F2" s="400" t="s">
        <v>636</v>
      </c>
      <c r="G2" s="400"/>
      <c r="H2" s="400" t="s">
        <v>315</v>
      </c>
      <c r="I2" s="400" t="s">
        <v>636</v>
      </c>
      <c r="J2" s="404">
        <v>237.5</v>
      </c>
      <c r="K2" s="400" t="s">
        <v>639</v>
      </c>
      <c r="L2" s="400" t="s">
        <v>640</v>
      </c>
      <c r="M2" s="400" t="s">
        <v>641</v>
      </c>
      <c r="N2" s="400" t="s">
        <v>642</v>
      </c>
    </row>
    <row r="3" spans="1:14" ht="12.75">
      <c r="A3" s="401"/>
      <c r="B3" s="401"/>
      <c r="C3" s="401"/>
      <c r="D3" s="401"/>
      <c r="E3" s="401"/>
      <c r="F3" s="401"/>
      <c r="G3" s="401"/>
      <c r="H3" s="401"/>
      <c r="I3" s="401"/>
      <c r="J3" s="403"/>
      <c r="K3" s="401"/>
      <c r="L3" s="401"/>
      <c r="M3" s="401"/>
      <c r="N3" s="401"/>
    </row>
    <row r="4" spans="1:14" ht="12.75">
      <c r="A4" s="400"/>
      <c r="B4" s="400" t="s">
        <v>635</v>
      </c>
      <c r="C4" s="400" t="s">
        <v>636</v>
      </c>
      <c r="D4" s="400" t="s">
        <v>643</v>
      </c>
      <c r="E4" s="400" t="s">
        <v>644</v>
      </c>
      <c r="F4" s="400" t="s">
        <v>636</v>
      </c>
      <c r="G4" s="400"/>
      <c r="H4" s="400" t="s">
        <v>220</v>
      </c>
      <c r="I4" s="400" t="s">
        <v>636</v>
      </c>
      <c r="J4" s="404">
        <v>77.5</v>
      </c>
      <c r="K4" s="400" t="s">
        <v>639</v>
      </c>
      <c r="L4" s="400" t="s">
        <v>645</v>
      </c>
      <c r="M4" s="400" t="s">
        <v>641</v>
      </c>
      <c r="N4" s="400" t="s">
        <v>646</v>
      </c>
    </row>
    <row r="5" spans="1:14" ht="12.75">
      <c r="A5" s="401"/>
      <c r="B5" s="401"/>
      <c r="C5" s="401"/>
      <c r="D5" s="401"/>
      <c r="E5" s="401"/>
      <c r="F5" s="401"/>
      <c r="G5" s="401"/>
      <c r="H5" s="401"/>
      <c r="I5" s="401"/>
      <c r="J5" s="403"/>
      <c r="K5" s="401"/>
      <c r="L5" s="401"/>
      <c r="M5" s="401"/>
      <c r="N5" s="401"/>
    </row>
    <row r="6" spans="1:14" ht="12.75">
      <c r="A6" s="400"/>
      <c r="B6" s="400" t="s">
        <v>635</v>
      </c>
      <c r="C6" s="400" t="s">
        <v>636</v>
      </c>
      <c r="D6" s="400" t="s">
        <v>647</v>
      </c>
      <c r="E6" s="400" t="s">
        <v>648</v>
      </c>
      <c r="F6" s="400" t="s">
        <v>636</v>
      </c>
      <c r="G6" s="400"/>
      <c r="H6" s="400" t="s">
        <v>315</v>
      </c>
      <c r="I6" s="400" t="s">
        <v>636</v>
      </c>
      <c r="J6" s="404">
        <v>262.5</v>
      </c>
      <c r="K6" s="400" t="s">
        <v>639</v>
      </c>
      <c r="L6" s="400" t="s">
        <v>640</v>
      </c>
      <c r="M6" s="400" t="s">
        <v>641</v>
      </c>
      <c r="N6" s="400" t="s">
        <v>642</v>
      </c>
    </row>
    <row r="7" spans="1:14" ht="12.75">
      <c r="A7" s="401"/>
      <c r="B7" s="401"/>
      <c r="C7" s="401"/>
      <c r="D7" s="401"/>
      <c r="E7" s="401"/>
      <c r="F7" s="401"/>
      <c r="G7" s="401"/>
      <c r="H7" s="401"/>
      <c r="I7" s="401"/>
      <c r="J7" s="403"/>
      <c r="K7" s="401"/>
      <c r="L7" s="401"/>
      <c r="M7" s="401"/>
      <c r="N7" s="401"/>
    </row>
    <row r="8" spans="1:14" ht="12.75">
      <c r="A8" s="400"/>
      <c r="B8" s="400" t="s">
        <v>635</v>
      </c>
      <c r="C8" s="400" t="s">
        <v>636</v>
      </c>
      <c r="D8" s="400" t="s">
        <v>649</v>
      </c>
      <c r="E8" s="400" t="s">
        <v>650</v>
      </c>
      <c r="F8" s="400" t="s">
        <v>636</v>
      </c>
      <c r="G8" s="400"/>
      <c r="H8" s="400" t="s">
        <v>220</v>
      </c>
      <c r="I8" s="400" t="s">
        <v>636</v>
      </c>
      <c r="J8" s="404">
        <v>105</v>
      </c>
      <c r="K8" s="400" t="s">
        <v>639</v>
      </c>
      <c r="L8" s="400" t="s">
        <v>645</v>
      </c>
      <c r="M8" s="400" t="s">
        <v>641</v>
      </c>
      <c r="N8" s="400" t="s">
        <v>646</v>
      </c>
    </row>
    <row r="9" spans="1:14" ht="12.75">
      <c r="A9" s="401"/>
      <c r="B9" s="401"/>
      <c r="C9" s="401"/>
      <c r="D9" s="401"/>
      <c r="E9" s="401"/>
      <c r="F9" s="401"/>
      <c r="G9" s="401"/>
      <c r="H9" s="401"/>
      <c r="I9" s="401"/>
      <c r="J9" s="403"/>
      <c r="K9" s="401"/>
      <c r="L9" s="401"/>
      <c r="M9" s="401"/>
      <c r="N9" s="401"/>
    </row>
    <row r="10" spans="1:14" ht="12.75">
      <c r="A10" s="400"/>
      <c r="B10" s="400" t="s">
        <v>635</v>
      </c>
      <c r="C10" s="400" t="s">
        <v>636</v>
      </c>
      <c r="D10" s="400" t="s">
        <v>651</v>
      </c>
      <c r="E10" s="400" t="s">
        <v>652</v>
      </c>
      <c r="F10" s="400" t="s">
        <v>636</v>
      </c>
      <c r="G10" s="400"/>
      <c r="H10" s="400" t="s">
        <v>315</v>
      </c>
      <c r="I10" s="400" t="s">
        <v>636</v>
      </c>
      <c r="J10" s="404">
        <v>185</v>
      </c>
      <c r="K10" s="400" t="s">
        <v>639</v>
      </c>
      <c r="L10" s="400" t="s">
        <v>640</v>
      </c>
      <c r="M10" s="400" t="s">
        <v>641</v>
      </c>
      <c r="N10" s="400" t="s">
        <v>642</v>
      </c>
    </row>
    <row r="11" spans="1:14" ht="12.75">
      <c r="A11" s="401"/>
      <c r="B11" s="401"/>
      <c r="C11" s="401"/>
      <c r="D11" s="401"/>
      <c r="E11" s="401"/>
      <c r="F11" s="401"/>
      <c r="G11" s="401"/>
      <c r="H11" s="401"/>
      <c r="I11" s="401"/>
      <c r="J11" s="403"/>
      <c r="K11" s="401"/>
      <c r="L11" s="401"/>
      <c r="M11" s="401"/>
      <c r="N11" s="401"/>
    </row>
    <row r="12" spans="1:14" ht="12.75">
      <c r="A12" s="400"/>
      <c r="B12" s="400" t="s">
        <v>635</v>
      </c>
      <c r="C12" s="400" t="s">
        <v>636</v>
      </c>
      <c r="D12" s="400" t="s">
        <v>653</v>
      </c>
      <c r="E12" s="400" t="s">
        <v>654</v>
      </c>
      <c r="F12" s="400" t="s">
        <v>636</v>
      </c>
      <c r="G12" s="400"/>
      <c r="H12" s="400" t="s">
        <v>220</v>
      </c>
      <c r="I12" s="400" t="s">
        <v>636</v>
      </c>
      <c r="J12" s="404">
        <v>105</v>
      </c>
      <c r="K12" s="400" t="s">
        <v>639</v>
      </c>
      <c r="L12" s="400" t="s">
        <v>645</v>
      </c>
      <c r="M12" s="400" t="s">
        <v>641</v>
      </c>
      <c r="N12" s="400" t="s">
        <v>646</v>
      </c>
    </row>
    <row r="13" spans="1:14" ht="12.75">
      <c r="A13" s="401"/>
      <c r="B13" s="401"/>
      <c r="C13" s="401"/>
      <c r="D13" s="401"/>
      <c r="E13" s="401"/>
      <c r="F13" s="401"/>
      <c r="G13" s="401"/>
      <c r="H13" s="401"/>
      <c r="I13" s="401"/>
      <c r="J13" s="403"/>
      <c r="K13" s="401"/>
      <c r="L13" s="401"/>
      <c r="M13" s="401"/>
      <c r="N13" s="401"/>
    </row>
    <row r="14" spans="1:14" ht="12.75">
      <c r="A14" s="400"/>
      <c r="B14" s="400" t="s">
        <v>635</v>
      </c>
      <c r="C14" s="400" t="s">
        <v>636</v>
      </c>
      <c r="D14" s="400" t="s">
        <v>655</v>
      </c>
      <c r="E14" s="400" t="s">
        <v>656</v>
      </c>
      <c r="F14" s="400" t="s">
        <v>636</v>
      </c>
      <c r="G14" s="400"/>
      <c r="H14" s="400" t="s">
        <v>315</v>
      </c>
      <c r="I14" s="400" t="s">
        <v>636</v>
      </c>
      <c r="J14" s="404">
        <v>185</v>
      </c>
      <c r="K14" s="400" t="s">
        <v>639</v>
      </c>
      <c r="L14" s="400" t="s">
        <v>640</v>
      </c>
      <c r="M14" s="400" t="s">
        <v>641</v>
      </c>
      <c r="N14" s="400" t="s">
        <v>642</v>
      </c>
    </row>
    <row r="15" spans="1:14" ht="12.75">
      <c r="A15" s="401"/>
      <c r="B15" s="401"/>
      <c r="C15" s="401"/>
      <c r="D15" s="401"/>
      <c r="E15" s="401"/>
      <c r="F15" s="401"/>
      <c r="G15" s="401"/>
      <c r="H15" s="401"/>
      <c r="I15" s="401"/>
      <c r="J15" s="403"/>
      <c r="K15" s="401"/>
      <c r="L15" s="401"/>
      <c r="M15" s="401"/>
      <c r="N15" s="401"/>
    </row>
    <row r="16" spans="1:14" ht="12.75">
      <c r="A16" s="400"/>
      <c r="B16" s="400" t="s">
        <v>635</v>
      </c>
      <c r="C16" s="400" t="s">
        <v>636</v>
      </c>
      <c r="D16" s="400" t="s">
        <v>657</v>
      </c>
      <c r="E16" s="400" t="s">
        <v>658</v>
      </c>
      <c r="F16" s="400" t="s">
        <v>636</v>
      </c>
      <c r="G16" s="400"/>
      <c r="H16" s="400" t="s">
        <v>220</v>
      </c>
      <c r="I16" s="400" t="s">
        <v>636</v>
      </c>
      <c r="J16" s="404">
        <v>52.5</v>
      </c>
      <c r="K16" s="400" t="s">
        <v>639</v>
      </c>
      <c r="L16" s="400" t="s">
        <v>645</v>
      </c>
      <c r="M16" s="400" t="s">
        <v>641</v>
      </c>
      <c r="N16" s="400" t="s">
        <v>646</v>
      </c>
    </row>
    <row r="17" spans="1:14" ht="12.75">
      <c r="A17" s="401"/>
      <c r="B17" s="401"/>
      <c r="C17" s="401"/>
      <c r="D17" s="401"/>
      <c r="E17" s="401"/>
      <c r="F17" s="401"/>
      <c r="G17" s="401"/>
      <c r="H17" s="401"/>
      <c r="I17" s="401"/>
      <c r="J17" s="403"/>
      <c r="K17" s="401"/>
      <c r="L17" s="401"/>
      <c r="M17" s="401"/>
      <c r="N17" s="401"/>
    </row>
    <row r="18" spans="1:14" ht="12.75">
      <c r="A18" s="400"/>
      <c r="B18" s="400" t="s">
        <v>635</v>
      </c>
      <c r="C18" s="400" t="s">
        <v>636</v>
      </c>
      <c r="D18" s="400" t="s">
        <v>659</v>
      </c>
      <c r="E18" s="400" t="s">
        <v>660</v>
      </c>
      <c r="F18" s="400" t="s">
        <v>636</v>
      </c>
      <c r="G18" s="400"/>
      <c r="H18" s="400" t="s">
        <v>315</v>
      </c>
      <c r="I18" s="400" t="s">
        <v>636</v>
      </c>
      <c r="J18" s="404">
        <v>185</v>
      </c>
      <c r="K18" s="400" t="s">
        <v>639</v>
      </c>
      <c r="L18" s="400" t="s">
        <v>640</v>
      </c>
      <c r="M18" s="400" t="s">
        <v>641</v>
      </c>
      <c r="N18" s="400" t="s">
        <v>642</v>
      </c>
    </row>
    <row r="19" spans="1:14" ht="12.75">
      <c r="A19" s="401"/>
      <c r="B19" s="401"/>
      <c r="C19" s="401"/>
      <c r="D19" s="401"/>
      <c r="E19" s="401"/>
      <c r="F19" s="401"/>
      <c r="G19" s="401"/>
      <c r="H19" s="401"/>
      <c r="I19" s="401"/>
      <c r="J19" s="403"/>
      <c r="K19" s="401"/>
      <c r="L19" s="401"/>
      <c r="M19" s="401"/>
      <c r="N19" s="401"/>
    </row>
    <row r="20" spans="1:14" ht="12.75">
      <c r="A20" s="400"/>
      <c r="B20" s="400" t="s">
        <v>635</v>
      </c>
      <c r="C20" s="400" t="s">
        <v>636</v>
      </c>
      <c r="D20" s="400" t="s">
        <v>661</v>
      </c>
      <c r="E20" s="400" t="s">
        <v>662</v>
      </c>
      <c r="F20" s="400" t="s">
        <v>636</v>
      </c>
      <c r="G20" s="400"/>
      <c r="H20" s="400" t="s">
        <v>220</v>
      </c>
      <c r="I20" s="400" t="s">
        <v>636</v>
      </c>
      <c r="J20" s="404">
        <v>77.5</v>
      </c>
      <c r="K20" s="400" t="s">
        <v>639</v>
      </c>
      <c r="L20" s="400" t="s">
        <v>645</v>
      </c>
      <c r="M20" s="400" t="s">
        <v>641</v>
      </c>
      <c r="N20" s="400" t="s">
        <v>646</v>
      </c>
    </row>
    <row r="21" spans="1:14" ht="12.75">
      <c r="A21" s="401"/>
      <c r="B21" s="401"/>
      <c r="C21" s="401"/>
      <c r="D21" s="401"/>
      <c r="E21" s="401"/>
      <c r="F21" s="401"/>
      <c r="G21" s="401"/>
      <c r="H21" s="401"/>
      <c r="I21" s="401"/>
      <c r="J21" s="403"/>
      <c r="K21" s="401"/>
      <c r="L21" s="401"/>
      <c r="M21" s="401"/>
      <c r="N21" s="401"/>
    </row>
    <row r="22" spans="1:14" ht="12.75">
      <c r="A22" s="400"/>
      <c r="B22" s="400" t="s">
        <v>635</v>
      </c>
      <c r="C22" s="400" t="s">
        <v>636</v>
      </c>
      <c r="D22" s="400" t="s">
        <v>663</v>
      </c>
      <c r="E22" s="400" t="s">
        <v>664</v>
      </c>
      <c r="F22" s="400" t="s">
        <v>636</v>
      </c>
      <c r="G22" s="400"/>
      <c r="H22" s="400" t="s">
        <v>315</v>
      </c>
      <c r="I22" s="400" t="s">
        <v>636</v>
      </c>
      <c r="J22" s="404">
        <v>185</v>
      </c>
      <c r="K22" s="400" t="s">
        <v>639</v>
      </c>
      <c r="L22" s="400" t="s">
        <v>640</v>
      </c>
      <c r="M22" s="400" t="s">
        <v>641</v>
      </c>
      <c r="N22" s="400" t="s">
        <v>642</v>
      </c>
    </row>
    <row r="23" spans="1:14" ht="12.75">
      <c r="A23" s="401"/>
      <c r="B23" s="401"/>
      <c r="C23" s="401"/>
      <c r="D23" s="401"/>
      <c r="E23" s="401"/>
      <c r="F23" s="401"/>
      <c r="G23" s="401"/>
      <c r="H23" s="401"/>
      <c r="I23" s="401"/>
      <c r="J23" s="403"/>
      <c r="K23" s="401"/>
      <c r="L23" s="401"/>
      <c r="M23" s="401"/>
      <c r="N23" s="401"/>
    </row>
    <row r="24" spans="1:14" ht="12.75">
      <c r="A24" s="400"/>
      <c r="B24" s="400" t="s">
        <v>635</v>
      </c>
      <c r="C24" s="400" t="s">
        <v>636</v>
      </c>
      <c r="D24" s="400" t="s">
        <v>665</v>
      </c>
      <c r="E24" s="400" t="s">
        <v>666</v>
      </c>
      <c r="F24" s="400" t="s">
        <v>636</v>
      </c>
      <c r="G24" s="400"/>
      <c r="H24" s="400" t="s">
        <v>220</v>
      </c>
      <c r="I24" s="400" t="s">
        <v>636</v>
      </c>
      <c r="J24" s="404">
        <v>80</v>
      </c>
      <c r="K24" s="400" t="s">
        <v>639</v>
      </c>
      <c r="L24" s="400" t="s">
        <v>645</v>
      </c>
      <c r="M24" s="400" t="s">
        <v>641</v>
      </c>
      <c r="N24" s="400" t="s">
        <v>646</v>
      </c>
    </row>
    <row r="25" spans="1:14" ht="12.75">
      <c r="A25" s="401"/>
      <c r="B25" s="401"/>
      <c r="C25" s="401"/>
      <c r="D25" s="401"/>
      <c r="E25" s="401"/>
      <c r="F25" s="401"/>
      <c r="G25" s="401"/>
      <c r="H25" s="401"/>
      <c r="I25" s="401"/>
      <c r="J25" s="403"/>
      <c r="K25" s="401"/>
      <c r="L25" s="401"/>
      <c r="M25" s="401"/>
      <c r="N25" s="401"/>
    </row>
    <row r="26" spans="1:14" ht="12.75">
      <c r="A26" s="400"/>
      <c r="B26" s="400" t="s">
        <v>635</v>
      </c>
      <c r="C26" s="400" t="s">
        <v>636</v>
      </c>
      <c r="D26" s="400" t="s">
        <v>667</v>
      </c>
      <c r="E26" s="400" t="s">
        <v>668</v>
      </c>
      <c r="F26" s="400" t="s">
        <v>636</v>
      </c>
      <c r="G26" s="400"/>
      <c r="H26" s="400" t="s">
        <v>315</v>
      </c>
      <c r="I26" s="400" t="s">
        <v>636</v>
      </c>
      <c r="J26" s="404">
        <v>237.5</v>
      </c>
      <c r="K26" s="400" t="s">
        <v>639</v>
      </c>
      <c r="L26" s="400" t="s">
        <v>640</v>
      </c>
      <c r="M26" s="400" t="s">
        <v>641</v>
      </c>
      <c r="N26" s="400" t="s">
        <v>642</v>
      </c>
    </row>
    <row r="27" spans="1:14" ht="12.75">
      <c r="A27" s="401"/>
      <c r="B27" s="401"/>
      <c r="C27" s="401"/>
      <c r="D27" s="401"/>
      <c r="E27" s="401"/>
      <c r="F27" s="401"/>
      <c r="G27" s="401"/>
      <c r="H27" s="401"/>
      <c r="I27" s="401"/>
      <c r="J27" s="403"/>
      <c r="K27" s="401"/>
      <c r="L27" s="401"/>
      <c r="M27" s="401"/>
      <c r="N27" s="401"/>
    </row>
    <row r="28" spans="1:14" ht="12.75">
      <c r="A28" s="400"/>
      <c r="B28" s="400" t="s">
        <v>635</v>
      </c>
      <c r="C28" s="400" t="s">
        <v>636</v>
      </c>
      <c r="D28" s="400" t="s">
        <v>669</v>
      </c>
      <c r="E28" s="400" t="s">
        <v>670</v>
      </c>
      <c r="F28" s="400" t="s">
        <v>636</v>
      </c>
      <c r="G28" s="400"/>
      <c r="H28" s="400" t="s">
        <v>220</v>
      </c>
      <c r="I28" s="400" t="s">
        <v>636</v>
      </c>
      <c r="J28" s="404">
        <v>77.5</v>
      </c>
      <c r="K28" s="400" t="s">
        <v>639</v>
      </c>
      <c r="L28" s="400" t="s">
        <v>645</v>
      </c>
      <c r="M28" s="400" t="s">
        <v>641</v>
      </c>
      <c r="N28" s="400" t="s">
        <v>646</v>
      </c>
    </row>
    <row r="29" spans="1:14" ht="12.75">
      <c r="A29" s="401"/>
      <c r="B29" s="401"/>
      <c r="C29" s="401"/>
      <c r="D29" s="401"/>
      <c r="E29" s="401"/>
      <c r="F29" s="401"/>
      <c r="G29" s="401"/>
      <c r="H29" s="401"/>
      <c r="I29" s="401"/>
      <c r="J29" s="403"/>
      <c r="K29" s="401"/>
      <c r="L29" s="401"/>
      <c r="M29" s="401"/>
      <c r="N29" s="401"/>
    </row>
    <row r="30" spans="1:14" ht="12.75">
      <c r="A30" s="400"/>
      <c r="B30" s="400" t="s">
        <v>635</v>
      </c>
      <c r="C30" s="400" t="s">
        <v>636</v>
      </c>
      <c r="D30" s="400" t="s">
        <v>671</v>
      </c>
      <c r="E30" s="400" t="s">
        <v>672</v>
      </c>
      <c r="F30" s="400" t="s">
        <v>636</v>
      </c>
      <c r="G30" s="400"/>
      <c r="H30" s="400" t="s">
        <v>315</v>
      </c>
      <c r="I30" s="400" t="s">
        <v>636</v>
      </c>
      <c r="J30" s="404">
        <v>185</v>
      </c>
      <c r="K30" s="400" t="s">
        <v>639</v>
      </c>
      <c r="L30" s="400" t="s">
        <v>640</v>
      </c>
      <c r="M30" s="400" t="s">
        <v>641</v>
      </c>
      <c r="N30" s="400" t="s">
        <v>642</v>
      </c>
    </row>
    <row r="31" spans="1:14" ht="12.75">
      <c r="A31" s="401"/>
      <c r="B31" s="401"/>
      <c r="C31" s="401"/>
      <c r="D31" s="401"/>
      <c r="E31" s="401"/>
      <c r="F31" s="401"/>
      <c r="G31" s="401"/>
      <c r="H31" s="401"/>
      <c r="I31" s="401"/>
      <c r="J31" s="403"/>
      <c r="K31" s="401"/>
      <c r="L31" s="401"/>
      <c r="M31" s="401"/>
      <c r="N31" s="401"/>
    </row>
    <row r="32" spans="1:14" ht="12.75">
      <c r="A32" s="400"/>
      <c r="B32" s="400" t="s">
        <v>635</v>
      </c>
      <c r="C32" s="400" t="s">
        <v>636</v>
      </c>
      <c r="D32" s="400" t="s">
        <v>673</v>
      </c>
      <c r="E32" s="400" t="s">
        <v>674</v>
      </c>
      <c r="F32" s="400" t="s">
        <v>636</v>
      </c>
      <c r="G32" s="400"/>
      <c r="H32" s="400" t="s">
        <v>220</v>
      </c>
      <c r="I32" s="400" t="s">
        <v>636</v>
      </c>
      <c r="J32" s="404">
        <v>77.5</v>
      </c>
      <c r="K32" s="400" t="s">
        <v>639</v>
      </c>
      <c r="L32" s="400" t="s">
        <v>645</v>
      </c>
      <c r="M32" s="400" t="s">
        <v>641</v>
      </c>
      <c r="N32" s="400" t="s">
        <v>646</v>
      </c>
    </row>
    <row r="33" spans="1:14" ht="12.75">
      <c r="A33" s="401"/>
      <c r="B33" s="401"/>
      <c r="C33" s="401"/>
      <c r="D33" s="401"/>
      <c r="E33" s="401"/>
      <c r="F33" s="401"/>
      <c r="G33" s="401"/>
      <c r="H33" s="401"/>
      <c r="I33" s="401"/>
      <c r="J33" s="403"/>
      <c r="K33" s="401"/>
      <c r="L33" s="401"/>
      <c r="M33" s="401"/>
      <c r="N33" s="401"/>
    </row>
    <row r="34" spans="1:14" ht="12.75">
      <c r="A34" s="400"/>
      <c r="B34" s="400" t="s">
        <v>635</v>
      </c>
      <c r="C34" s="400" t="s">
        <v>636</v>
      </c>
      <c r="D34" s="400" t="s">
        <v>675</v>
      </c>
      <c r="E34" s="400" t="s">
        <v>676</v>
      </c>
      <c r="F34" s="400" t="s">
        <v>636</v>
      </c>
      <c r="G34" s="400"/>
      <c r="H34" s="400" t="s">
        <v>315</v>
      </c>
      <c r="I34" s="400" t="s">
        <v>636</v>
      </c>
      <c r="J34" s="404">
        <v>210</v>
      </c>
      <c r="K34" s="400" t="s">
        <v>639</v>
      </c>
      <c r="L34" s="400" t="s">
        <v>640</v>
      </c>
      <c r="M34" s="400" t="s">
        <v>641</v>
      </c>
      <c r="N34" s="400" t="s">
        <v>642</v>
      </c>
    </row>
    <row r="35" spans="1:14" ht="12.75">
      <c r="A35" s="401"/>
      <c r="B35" s="401"/>
      <c r="C35" s="401"/>
      <c r="D35" s="401"/>
      <c r="E35" s="401"/>
      <c r="F35" s="401"/>
      <c r="G35" s="401"/>
      <c r="H35" s="401"/>
      <c r="I35" s="401"/>
      <c r="J35" s="403"/>
      <c r="K35" s="401"/>
      <c r="L35" s="401"/>
      <c r="M35" s="401"/>
      <c r="N35" s="401"/>
    </row>
    <row r="36" spans="1:14" ht="12.75">
      <c r="A36" s="400"/>
      <c r="B36" s="400" t="s">
        <v>635</v>
      </c>
      <c r="C36" s="400" t="s">
        <v>636</v>
      </c>
      <c r="D36" s="400" t="s">
        <v>677</v>
      </c>
      <c r="E36" s="400" t="s">
        <v>678</v>
      </c>
      <c r="F36" s="400" t="s">
        <v>636</v>
      </c>
      <c r="G36" s="400"/>
      <c r="H36" s="400" t="s">
        <v>220</v>
      </c>
      <c r="I36" s="400" t="s">
        <v>636</v>
      </c>
      <c r="J36" s="404">
        <v>52.5</v>
      </c>
      <c r="K36" s="400" t="s">
        <v>639</v>
      </c>
      <c r="L36" s="400" t="s">
        <v>645</v>
      </c>
      <c r="M36" s="400" t="s">
        <v>641</v>
      </c>
      <c r="N36" s="400" t="s">
        <v>646</v>
      </c>
    </row>
    <row r="37" spans="1:14" ht="12.75">
      <c r="A37" s="401"/>
      <c r="B37" s="401"/>
      <c r="C37" s="401"/>
      <c r="D37" s="401"/>
      <c r="E37" s="401"/>
      <c r="F37" s="401"/>
      <c r="G37" s="401"/>
      <c r="H37" s="401"/>
      <c r="I37" s="401"/>
      <c r="J37" s="403"/>
      <c r="K37" s="401"/>
      <c r="L37" s="401"/>
      <c r="M37" s="401"/>
      <c r="N37" s="401"/>
    </row>
    <row r="38" spans="1:14" ht="12.75">
      <c r="A38" s="400"/>
      <c r="B38" s="400" t="s">
        <v>635</v>
      </c>
      <c r="C38" s="400" t="s">
        <v>636</v>
      </c>
      <c r="D38" s="400" t="s">
        <v>679</v>
      </c>
      <c r="E38" s="400" t="s">
        <v>680</v>
      </c>
      <c r="F38" s="400" t="s">
        <v>636</v>
      </c>
      <c r="G38" s="400"/>
      <c r="H38" s="400" t="s">
        <v>315</v>
      </c>
      <c r="I38" s="400" t="s">
        <v>636</v>
      </c>
      <c r="J38" s="404">
        <v>210</v>
      </c>
      <c r="K38" s="400" t="s">
        <v>639</v>
      </c>
      <c r="L38" s="400" t="s">
        <v>640</v>
      </c>
      <c r="M38" s="400" t="s">
        <v>641</v>
      </c>
      <c r="N38" s="400" t="s">
        <v>642</v>
      </c>
    </row>
    <row r="39" spans="1:14" ht="12.75">
      <c r="A39" s="401"/>
      <c r="B39" s="401"/>
      <c r="C39" s="401"/>
      <c r="D39" s="401"/>
      <c r="E39" s="401"/>
      <c r="F39" s="401"/>
      <c r="G39" s="401"/>
      <c r="H39" s="401"/>
      <c r="I39" s="401"/>
      <c r="J39" s="403"/>
      <c r="K39" s="401"/>
      <c r="L39" s="401"/>
      <c r="M39" s="401"/>
      <c r="N39" s="401"/>
    </row>
    <row r="40" spans="1:14" ht="12.75">
      <c r="A40" s="400"/>
      <c r="B40" s="400" t="s">
        <v>635</v>
      </c>
      <c r="C40" s="400" t="s">
        <v>636</v>
      </c>
      <c r="D40" s="400" t="s">
        <v>681</v>
      </c>
      <c r="E40" s="400" t="s">
        <v>682</v>
      </c>
      <c r="F40" s="400" t="s">
        <v>636</v>
      </c>
      <c r="G40" s="400"/>
      <c r="H40" s="400" t="s">
        <v>220</v>
      </c>
      <c r="I40" s="400" t="s">
        <v>636</v>
      </c>
      <c r="J40" s="404">
        <v>105</v>
      </c>
      <c r="K40" s="400" t="s">
        <v>639</v>
      </c>
      <c r="L40" s="400" t="s">
        <v>645</v>
      </c>
      <c r="M40" s="400" t="s">
        <v>641</v>
      </c>
      <c r="N40" s="400" t="s">
        <v>646</v>
      </c>
    </row>
    <row r="41" spans="1:14" ht="12.75">
      <c r="A41" s="401"/>
      <c r="B41" s="401"/>
      <c r="C41" s="401"/>
      <c r="D41" s="401"/>
      <c r="E41" s="401"/>
      <c r="F41" s="401"/>
      <c r="G41" s="401"/>
      <c r="H41" s="401"/>
      <c r="I41" s="401"/>
      <c r="J41" s="403"/>
      <c r="K41" s="401"/>
      <c r="L41" s="401"/>
      <c r="M41" s="401"/>
      <c r="N41" s="401"/>
    </row>
    <row r="42" spans="1:14" ht="12.75">
      <c r="A42" s="400"/>
      <c r="B42" s="400" t="s">
        <v>635</v>
      </c>
      <c r="C42" s="400" t="s">
        <v>636</v>
      </c>
      <c r="D42" s="400" t="s">
        <v>683</v>
      </c>
      <c r="E42" s="400" t="s">
        <v>684</v>
      </c>
      <c r="F42" s="400" t="s">
        <v>636</v>
      </c>
      <c r="G42" s="400"/>
      <c r="H42" s="400" t="s">
        <v>220</v>
      </c>
      <c r="I42" s="400" t="s">
        <v>636</v>
      </c>
      <c r="J42" s="404">
        <v>52.5</v>
      </c>
      <c r="K42" s="400" t="s">
        <v>639</v>
      </c>
      <c r="L42" s="400" t="s">
        <v>645</v>
      </c>
      <c r="M42" s="400" t="s">
        <v>641</v>
      </c>
      <c r="N42" s="400" t="s">
        <v>646</v>
      </c>
    </row>
    <row r="43" spans="1:14" ht="12.75">
      <c r="A43" s="401"/>
      <c r="B43" s="401"/>
      <c r="C43" s="401"/>
      <c r="D43" s="401"/>
      <c r="E43" s="401"/>
      <c r="F43" s="401"/>
      <c r="G43" s="401"/>
      <c r="H43" s="401"/>
      <c r="I43" s="401"/>
      <c r="J43" s="403"/>
      <c r="K43" s="401"/>
      <c r="L43" s="401"/>
      <c r="M43" s="401"/>
      <c r="N43" s="401"/>
    </row>
    <row r="44" spans="1:14" ht="12.75">
      <c r="A44" s="400"/>
      <c r="B44" s="400" t="s">
        <v>635</v>
      </c>
      <c r="C44" s="400" t="s">
        <v>636</v>
      </c>
      <c r="D44" s="400" t="s">
        <v>685</v>
      </c>
      <c r="E44" s="400" t="s">
        <v>686</v>
      </c>
      <c r="F44" s="400" t="s">
        <v>636</v>
      </c>
      <c r="G44" s="400"/>
      <c r="H44" s="400" t="s">
        <v>315</v>
      </c>
      <c r="I44" s="400" t="s">
        <v>636</v>
      </c>
      <c r="J44" s="404">
        <v>212.5</v>
      </c>
      <c r="K44" s="400" t="s">
        <v>639</v>
      </c>
      <c r="L44" s="400" t="s">
        <v>640</v>
      </c>
      <c r="M44" s="400" t="s">
        <v>641</v>
      </c>
      <c r="N44" s="400" t="s">
        <v>642</v>
      </c>
    </row>
    <row r="45" spans="1:14" ht="12.75">
      <c r="A45" s="401"/>
      <c r="B45" s="401"/>
      <c r="C45" s="401"/>
      <c r="D45" s="401"/>
      <c r="E45" s="401"/>
      <c r="F45" s="401"/>
      <c r="G45" s="401"/>
      <c r="H45" s="401"/>
      <c r="I45" s="401"/>
      <c r="J45" s="403"/>
      <c r="K45" s="401"/>
      <c r="L45" s="401"/>
      <c r="M45" s="401"/>
      <c r="N45" s="401"/>
    </row>
    <row r="46" spans="1:14" ht="12.75">
      <c r="A46" s="400"/>
      <c r="B46" s="400" t="s">
        <v>635</v>
      </c>
      <c r="C46" s="400" t="s">
        <v>636</v>
      </c>
      <c r="D46" s="400" t="s">
        <v>687</v>
      </c>
      <c r="E46" s="400" t="s">
        <v>688</v>
      </c>
      <c r="F46" s="400" t="s">
        <v>636</v>
      </c>
      <c r="G46" s="400"/>
      <c r="H46" s="400" t="s">
        <v>315</v>
      </c>
      <c r="I46" s="400" t="s">
        <v>636</v>
      </c>
      <c r="J46" s="402">
        <v>2556</v>
      </c>
      <c r="K46" s="400" t="s">
        <v>639</v>
      </c>
      <c r="L46" s="400" t="s">
        <v>640</v>
      </c>
      <c r="M46" s="400" t="s">
        <v>689</v>
      </c>
      <c r="N46" s="400" t="s">
        <v>690</v>
      </c>
    </row>
    <row r="47" spans="1:14" ht="12.75">
      <c r="A47" s="401"/>
      <c r="B47" s="401"/>
      <c r="C47" s="401"/>
      <c r="D47" s="401"/>
      <c r="E47" s="401"/>
      <c r="F47" s="401"/>
      <c r="G47" s="401"/>
      <c r="H47" s="401"/>
      <c r="I47" s="401"/>
      <c r="J47" s="403"/>
      <c r="K47" s="401"/>
      <c r="L47" s="401"/>
      <c r="M47" s="401"/>
      <c r="N47" s="401"/>
    </row>
    <row r="48" spans="1:14" ht="12.75">
      <c r="A48" s="400"/>
      <c r="B48" s="400" t="s">
        <v>635</v>
      </c>
      <c r="C48" s="400" t="s">
        <v>636</v>
      </c>
      <c r="D48" s="400" t="s">
        <v>691</v>
      </c>
      <c r="E48" s="400" t="s">
        <v>692</v>
      </c>
      <c r="F48" s="400" t="s">
        <v>636</v>
      </c>
      <c r="G48" s="400"/>
      <c r="H48" s="400" t="s">
        <v>315</v>
      </c>
      <c r="I48" s="400" t="s">
        <v>636</v>
      </c>
      <c r="J48" s="402">
        <v>4295</v>
      </c>
      <c r="K48" s="400" t="s">
        <v>639</v>
      </c>
      <c r="L48" s="400" t="s">
        <v>640</v>
      </c>
      <c r="M48" s="400" t="s">
        <v>689</v>
      </c>
      <c r="N48" s="400" t="s">
        <v>693</v>
      </c>
    </row>
    <row r="49" spans="1:14" ht="12.75">
      <c r="A49" s="401"/>
      <c r="B49" s="401"/>
      <c r="C49" s="401"/>
      <c r="D49" s="401"/>
      <c r="E49" s="401"/>
      <c r="F49" s="401"/>
      <c r="G49" s="401"/>
      <c r="H49" s="401"/>
      <c r="I49" s="401"/>
      <c r="J49" s="403"/>
      <c r="K49" s="401"/>
      <c r="L49" s="401"/>
      <c r="M49" s="401"/>
      <c r="N49" s="401"/>
    </row>
    <row r="50" spans="1:14" ht="12.75">
      <c r="A50" s="400"/>
      <c r="B50" s="400" t="s">
        <v>635</v>
      </c>
      <c r="C50" s="400" t="s">
        <v>636</v>
      </c>
      <c r="D50" s="400" t="s">
        <v>694</v>
      </c>
      <c r="E50" s="400" t="s">
        <v>695</v>
      </c>
      <c r="F50" s="400" t="s">
        <v>636</v>
      </c>
      <c r="G50" s="400"/>
      <c r="H50" s="400" t="s">
        <v>220</v>
      </c>
      <c r="I50" s="400" t="s">
        <v>636</v>
      </c>
      <c r="J50" s="404">
        <v>649.5</v>
      </c>
      <c r="K50" s="400" t="s">
        <v>639</v>
      </c>
      <c r="L50" s="400" t="s">
        <v>645</v>
      </c>
      <c r="M50" s="400" t="s">
        <v>689</v>
      </c>
      <c r="N50" s="400" t="s">
        <v>696</v>
      </c>
    </row>
    <row r="51" spans="1:14" ht="12.75">
      <c r="A51" s="401"/>
      <c r="B51" s="401"/>
      <c r="C51" s="401"/>
      <c r="D51" s="401"/>
      <c r="E51" s="401"/>
      <c r="F51" s="401"/>
      <c r="G51" s="401"/>
      <c r="H51" s="401"/>
      <c r="I51" s="401"/>
      <c r="J51" s="403"/>
      <c r="K51" s="401"/>
      <c r="L51" s="401"/>
      <c r="M51" s="401"/>
      <c r="N51" s="401"/>
    </row>
    <row r="52" spans="1:14" ht="12.75">
      <c r="A52" s="400"/>
      <c r="B52" s="400" t="s">
        <v>635</v>
      </c>
      <c r="C52" s="400" t="s">
        <v>636</v>
      </c>
      <c r="D52" s="400" t="s">
        <v>697</v>
      </c>
      <c r="E52" s="400" t="s">
        <v>698</v>
      </c>
      <c r="F52" s="400" t="s">
        <v>636</v>
      </c>
      <c r="G52" s="400"/>
      <c r="H52" s="400" t="s">
        <v>220</v>
      </c>
      <c r="I52" s="400" t="s">
        <v>636</v>
      </c>
      <c r="J52" s="402">
        <v>1348</v>
      </c>
      <c r="K52" s="400" t="s">
        <v>639</v>
      </c>
      <c r="L52" s="400" t="s">
        <v>645</v>
      </c>
      <c r="M52" s="400" t="s">
        <v>689</v>
      </c>
      <c r="N52" s="400" t="s">
        <v>699</v>
      </c>
    </row>
    <row r="53" spans="1:14" ht="12.75">
      <c r="A53" s="401"/>
      <c r="B53" s="401"/>
      <c r="C53" s="401"/>
      <c r="D53" s="401"/>
      <c r="E53" s="401"/>
      <c r="F53" s="401"/>
      <c r="G53" s="401"/>
      <c r="H53" s="401"/>
      <c r="I53" s="401"/>
      <c r="J53" s="403"/>
      <c r="K53" s="401"/>
      <c r="L53" s="401"/>
      <c r="M53" s="401"/>
      <c r="N53" s="401"/>
    </row>
    <row r="54" spans="1:14" ht="12.75">
      <c r="A54" s="400"/>
      <c r="B54" s="400" t="s">
        <v>635</v>
      </c>
      <c r="C54" s="400" t="s">
        <v>636</v>
      </c>
      <c r="D54" s="400" t="s">
        <v>700</v>
      </c>
      <c r="E54" s="400" t="s">
        <v>701</v>
      </c>
      <c r="F54" s="400" t="s">
        <v>636</v>
      </c>
      <c r="G54" s="400"/>
      <c r="H54" s="400" t="s">
        <v>315</v>
      </c>
      <c r="I54" s="400" t="s">
        <v>636</v>
      </c>
      <c r="J54" s="404">
        <v>210</v>
      </c>
      <c r="K54" s="400" t="s">
        <v>639</v>
      </c>
      <c r="L54" s="400" t="s">
        <v>640</v>
      </c>
      <c r="M54" s="400" t="s">
        <v>641</v>
      </c>
      <c r="N54" s="400" t="s">
        <v>642</v>
      </c>
    </row>
    <row r="55" spans="1:14" ht="12.75">
      <c r="A55" s="401"/>
      <c r="B55" s="401"/>
      <c r="C55" s="401"/>
      <c r="D55" s="401"/>
      <c r="E55" s="401"/>
      <c r="F55" s="401"/>
      <c r="G55" s="401"/>
      <c r="H55" s="401"/>
      <c r="I55" s="401"/>
      <c r="J55" s="403"/>
      <c r="K55" s="401"/>
      <c r="L55" s="401"/>
      <c r="M55" s="401"/>
      <c r="N55" s="401"/>
    </row>
    <row r="56" spans="1:14" ht="12.75">
      <c r="A56" s="400"/>
      <c r="B56" s="400" t="s">
        <v>635</v>
      </c>
      <c r="C56" s="400" t="s">
        <v>636</v>
      </c>
      <c r="D56" s="400" t="s">
        <v>702</v>
      </c>
      <c r="E56" s="400" t="s">
        <v>703</v>
      </c>
      <c r="F56" s="400" t="s">
        <v>636</v>
      </c>
      <c r="G56" s="400"/>
      <c r="H56" s="400" t="s">
        <v>220</v>
      </c>
      <c r="I56" s="400" t="s">
        <v>636</v>
      </c>
      <c r="J56" s="404">
        <v>77.5</v>
      </c>
      <c r="K56" s="400" t="s">
        <v>639</v>
      </c>
      <c r="L56" s="400" t="s">
        <v>645</v>
      </c>
      <c r="M56" s="400" t="s">
        <v>641</v>
      </c>
      <c r="N56" s="400" t="s">
        <v>646</v>
      </c>
    </row>
    <row r="57" spans="1:14" ht="12.75">
      <c r="A57" s="401"/>
      <c r="B57" s="401"/>
      <c r="C57" s="401"/>
      <c r="D57" s="401"/>
      <c r="E57" s="401"/>
      <c r="F57" s="401"/>
      <c r="G57" s="401"/>
      <c r="H57" s="401"/>
      <c r="I57" s="401"/>
      <c r="J57" s="403"/>
      <c r="K57" s="401"/>
      <c r="L57" s="401"/>
      <c r="M57" s="401"/>
      <c r="N57" s="401"/>
    </row>
    <row r="58" spans="1:14" ht="12.75">
      <c r="A58" s="400"/>
      <c r="B58" s="400" t="s">
        <v>635</v>
      </c>
      <c r="C58" s="400" t="s">
        <v>636</v>
      </c>
      <c r="D58" s="400" t="s">
        <v>704</v>
      </c>
      <c r="E58" s="400" t="s">
        <v>705</v>
      </c>
      <c r="F58" s="400" t="s">
        <v>636</v>
      </c>
      <c r="G58" s="400"/>
      <c r="H58" s="400" t="s">
        <v>315</v>
      </c>
      <c r="I58" s="400" t="s">
        <v>636</v>
      </c>
      <c r="J58" s="404">
        <v>212.5</v>
      </c>
      <c r="K58" s="400" t="s">
        <v>639</v>
      </c>
      <c r="L58" s="400" t="s">
        <v>640</v>
      </c>
      <c r="M58" s="400" t="s">
        <v>641</v>
      </c>
      <c r="N58" s="400" t="s">
        <v>642</v>
      </c>
    </row>
    <row r="59" spans="1:14" ht="12.75">
      <c r="A59" s="401"/>
      <c r="B59" s="401"/>
      <c r="C59" s="401"/>
      <c r="D59" s="401"/>
      <c r="E59" s="401"/>
      <c r="F59" s="401"/>
      <c r="G59" s="401"/>
      <c r="H59" s="401"/>
      <c r="I59" s="401"/>
      <c r="J59" s="403"/>
      <c r="K59" s="401"/>
      <c r="L59" s="401"/>
      <c r="M59" s="401"/>
      <c r="N59" s="401"/>
    </row>
    <row r="60" spans="1:14" ht="12.75">
      <c r="A60" s="400"/>
      <c r="B60" s="400" t="s">
        <v>635</v>
      </c>
      <c r="C60" s="400" t="s">
        <v>636</v>
      </c>
      <c r="D60" s="400" t="s">
        <v>706</v>
      </c>
      <c r="E60" s="400" t="s">
        <v>707</v>
      </c>
      <c r="F60" s="400" t="s">
        <v>636</v>
      </c>
      <c r="G60" s="400"/>
      <c r="H60" s="400" t="s">
        <v>220</v>
      </c>
      <c r="I60" s="400" t="s">
        <v>636</v>
      </c>
      <c r="J60" s="404">
        <v>105</v>
      </c>
      <c r="K60" s="400" t="s">
        <v>639</v>
      </c>
      <c r="L60" s="400" t="s">
        <v>645</v>
      </c>
      <c r="M60" s="400" t="s">
        <v>641</v>
      </c>
      <c r="N60" s="400" t="s">
        <v>646</v>
      </c>
    </row>
    <row r="61" spans="1:14" ht="12.75">
      <c r="A61" s="401"/>
      <c r="B61" s="401"/>
      <c r="C61" s="401"/>
      <c r="D61" s="401"/>
      <c r="E61" s="401"/>
      <c r="F61" s="401"/>
      <c r="G61" s="401"/>
      <c r="H61" s="401"/>
      <c r="I61" s="401"/>
      <c r="J61" s="403"/>
      <c r="K61" s="401"/>
      <c r="L61" s="401"/>
      <c r="M61" s="401"/>
      <c r="N61" s="401"/>
    </row>
    <row r="62" spans="1:14" ht="12.75">
      <c r="A62" s="400"/>
      <c r="B62" s="400" t="s">
        <v>635</v>
      </c>
      <c r="C62" s="400" t="s">
        <v>636</v>
      </c>
      <c r="D62" s="400" t="s">
        <v>708</v>
      </c>
      <c r="E62" s="400" t="s">
        <v>709</v>
      </c>
      <c r="F62" s="400" t="s">
        <v>636</v>
      </c>
      <c r="G62" s="400"/>
      <c r="H62" s="400" t="s">
        <v>315</v>
      </c>
      <c r="I62" s="400" t="s">
        <v>636</v>
      </c>
      <c r="J62" s="402">
        <v>2829.4</v>
      </c>
      <c r="K62" s="400" t="s">
        <v>639</v>
      </c>
      <c r="L62" s="400" t="s">
        <v>640</v>
      </c>
      <c r="M62" s="400" t="s">
        <v>429</v>
      </c>
      <c r="N62" s="400" t="s">
        <v>710</v>
      </c>
    </row>
    <row r="63" spans="1:14" ht="12.75">
      <c r="A63" s="401"/>
      <c r="B63" s="401"/>
      <c r="C63" s="401"/>
      <c r="D63" s="401"/>
      <c r="E63" s="401"/>
      <c r="F63" s="401"/>
      <c r="G63" s="401"/>
      <c r="H63" s="401"/>
      <c r="I63" s="401"/>
      <c r="J63" s="403"/>
      <c r="K63" s="401"/>
      <c r="L63" s="401"/>
      <c r="M63" s="401"/>
      <c r="N63" s="401"/>
    </row>
    <row r="64" spans="1:14" ht="12.75">
      <c r="A64" s="400"/>
      <c r="B64" s="400" t="s">
        <v>635</v>
      </c>
      <c r="C64" s="400" t="s">
        <v>636</v>
      </c>
      <c r="D64" s="400" t="s">
        <v>711</v>
      </c>
      <c r="E64" s="400" t="s">
        <v>712</v>
      </c>
      <c r="F64" s="400" t="s">
        <v>636</v>
      </c>
      <c r="G64" s="400"/>
      <c r="H64" s="400" t="s">
        <v>220</v>
      </c>
      <c r="I64" s="400" t="s">
        <v>636</v>
      </c>
      <c r="J64" s="404">
        <v>0.2</v>
      </c>
      <c r="K64" s="400" t="s">
        <v>639</v>
      </c>
      <c r="L64" s="400" t="s">
        <v>640</v>
      </c>
      <c r="M64" s="400" t="s">
        <v>429</v>
      </c>
      <c r="N64" s="400" t="s">
        <v>710</v>
      </c>
    </row>
    <row r="65" spans="1:14" ht="12.75">
      <c r="A65" s="401"/>
      <c r="B65" s="401"/>
      <c r="C65" s="401"/>
      <c r="D65" s="401"/>
      <c r="E65" s="401"/>
      <c r="F65" s="401"/>
      <c r="G65" s="401"/>
      <c r="H65" s="401"/>
      <c r="I65" s="401"/>
      <c r="J65" s="403"/>
      <c r="K65" s="401"/>
      <c r="L65" s="401"/>
      <c r="M65" s="401"/>
      <c r="N65" s="401"/>
    </row>
    <row r="66" spans="1:14" ht="12.75">
      <c r="A66" s="400"/>
      <c r="B66" s="400" t="s">
        <v>635</v>
      </c>
      <c r="C66" s="400" t="s">
        <v>636</v>
      </c>
      <c r="D66" s="400" t="s">
        <v>713</v>
      </c>
      <c r="E66" s="400" t="s">
        <v>714</v>
      </c>
      <c r="F66" s="400" t="s">
        <v>636</v>
      </c>
      <c r="G66" s="400"/>
      <c r="H66" s="400" t="s">
        <v>220</v>
      </c>
      <c r="I66" s="400" t="s">
        <v>636</v>
      </c>
      <c r="J66" s="404">
        <v>925.25</v>
      </c>
      <c r="K66" s="400" t="s">
        <v>639</v>
      </c>
      <c r="L66" s="400" t="s">
        <v>645</v>
      </c>
      <c r="M66" s="400" t="s">
        <v>429</v>
      </c>
      <c r="N66" s="400" t="s">
        <v>715</v>
      </c>
    </row>
    <row r="67" spans="1:14" ht="12.75">
      <c r="A67" s="401"/>
      <c r="B67" s="401"/>
      <c r="C67" s="401"/>
      <c r="D67" s="401"/>
      <c r="E67" s="401"/>
      <c r="F67" s="401"/>
      <c r="G67" s="401"/>
      <c r="H67" s="401"/>
      <c r="I67" s="401"/>
      <c r="J67" s="403"/>
      <c r="K67" s="401"/>
      <c r="L67" s="401"/>
      <c r="M67" s="401"/>
      <c r="N67" s="401"/>
    </row>
    <row r="68" spans="1:14" ht="12.75">
      <c r="A68" s="400"/>
      <c r="B68" s="400" t="s">
        <v>635</v>
      </c>
      <c r="C68" s="400" t="s">
        <v>636</v>
      </c>
      <c r="D68" s="400" t="s">
        <v>716</v>
      </c>
      <c r="E68" s="400" t="s">
        <v>717</v>
      </c>
      <c r="F68" s="400" t="s">
        <v>636</v>
      </c>
      <c r="G68" s="400"/>
      <c r="H68" s="400" t="s">
        <v>315</v>
      </c>
      <c r="I68" s="400" t="s">
        <v>636</v>
      </c>
      <c r="J68" s="404">
        <v>210</v>
      </c>
      <c r="K68" s="400" t="s">
        <v>639</v>
      </c>
      <c r="L68" s="400" t="s">
        <v>640</v>
      </c>
      <c r="M68" s="400" t="s">
        <v>641</v>
      </c>
      <c r="N68" s="400" t="s">
        <v>642</v>
      </c>
    </row>
    <row r="69" spans="1:14" ht="12.75">
      <c r="A69" s="401"/>
      <c r="B69" s="401"/>
      <c r="C69" s="401"/>
      <c r="D69" s="401"/>
      <c r="E69" s="401"/>
      <c r="F69" s="401"/>
      <c r="G69" s="401"/>
      <c r="H69" s="401"/>
      <c r="I69" s="401"/>
      <c r="J69" s="403"/>
      <c r="K69" s="401"/>
      <c r="L69" s="401"/>
      <c r="M69" s="401"/>
      <c r="N69" s="401"/>
    </row>
    <row r="70" spans="1:14" ht="12.75">
      <c r="A70" s="400"/>
      <c r="B70" s="400" t="s">
        <v>635</v>
      </c>
      <c r="C70" s="400" t="s">
        <v>636</v>
      </c>
      <c r="D70" s="400" t="s">
        <v>718</v>
      </c>
      <c r="E70" s="400" t="s">
        <v>719</v>
      </c>
      <c r="F70" s="400" t="s">
        <v>636</v>
      </c>
      <c r="G70" s="400"/>
      <c r="H70" s="400" t="s">
        <v>220</v>
      </c>
      <c r="I70" s="400" t="s">
        <v>636</v>
      </c>
      <c r="J70" s="404">
        <v>105</v>
      </c>
      <c r="K70" s="400" t="s">
        <v>639</v>
      </c>
      <c r="L70" s="400" t="s">
        <v>645</v>
      </c>
      <c r="M70" s="400" t="s">
        <v>641</v>
      </c>
      <c r="N70" s="400" t="s">
        <v>646</v>
      </c>
    </row>
    <row r="71" spans="1:14" ht="12.75">
      <c r="A71" s="401"/>
      <c r="B71" s="401"/>
      <c r="C71" s="401"/>
      <c r="D71" s="401"/>
      <c r="E71" s="401"/>
      <c r="F71" s="401"/>
      <c r="G71" s="401"/>
      <c r="H71" s="401"/>
      <c r="I71" s="401"/>
      <c r="J71" s="403"/>
      <c r="K71" s="401"/>
      <c r="L71" s="401"/>
      <c r="M71" s="401"/>
      <c r="N71" s="401"/>
    </row>
    <row r="72" spans="1:14" ht="12.75">
      <c r="A72" s="400"/>
      <c r="B72" s="400" t="s">
        <v>635</v>
      </c>
      <c r="C72" s="400" t="s">
        <v>636</v>
      </c>
      <c r="D72" s="400" t="s">
        <v>720</v>
      </c>
      <c r="E72" s="400" t="s">
        <v>721</v>
      </c>
      <c r="F72" s="400" t="s">
        <v>636</v>
      </c>
      <c r="G72" s="400"/>
      <c r="H72" s="400" t="s">
        <v>315</v>
      </c>
      <c r="I72" s="400" t="s">
        <v>636</v>
      </c>
      <c r="J72" s="404">
        <v>210</v>
      </c>
      <c r="K72" s="400" t="s">
        <v>639</v>
      </c>
      <c r="L72" s="400" t="s">
        <v>640</v>
      </c>
      <c r="M72" s="400" t="s">
        <v>641</v>
      </c>
      <c r="N72" s="400" t="s">
        <v>642</v>
      </c>
    </row>
    <row r="73" spans="1:14" ht="12.75">
      <c r="A73" s="401"/>
      <c r="B73" s="401"/>
      <c r="C73" s="401"/>
      <c r="D73" s="401"/>
      <c r="E73" s="401"/>
      <c r="F73" s="401"/>
      <c r="G73" s="401"/>
      <c r="H73" s="401"/>
      <c r="I73" s="401"/>
      <c r="J73" s="403"/>
      <c r="K73" s="401"/>
      <c r="L73" s="401"/>
      <c r="M73" s="401"/>
      <c r="N73" s="401"/>
    </row>
    <row r="74" spans="1:14" ht="12.75">
      <c r="A74" s="400"/>
      <c r="B74" s="400" t="s">
        <v>635</v>
      </c>
      <c r="C74" s="400" t="s">
        <v>636</v>
      </c>
      <c r="D74" s="400" t="s">
        <v>722</v>
      </c>
      <c r="E74" s="400" t="s">
        <v>723</v>
      </c>
      <c r="F74" s="400" t="s">
        <v>636</v>
      </c>
      <c r="G74" s="400"/>
      <c r="H74" s="400" t="s">
        <v>220</v>
      </c>
      <c r="I74" s="400" t="s">
        <v>636</v>
      </c>
      <c r="J74" s="404">
        <v>77.5</v>
      </c>
      <c r="K74" s="400" t="s">
        <v>639</v>
      </c>
      <c r="L74" s="400" t="s">
        <v>645</v>
      </c>
      <c r="M74" s="400" t="s">
        <v>641</v>
      </c>
      <c r="N74" s="400" t="s">
        <v>646</v>
      </c>
    </row>
    <row r="75" spans="1:14" ht="12.75">
      <c r="A75" s="401"/>
      <c r="B75" s="401"/>
      <c r="C75" s="401"/>
      <c r="D75" s="401"/>
      <c r="E75" s="401"/>
      <c r="F75" s="401"/>
      <c r="G75" s="401"/>
      <c r="H75" s="401"/>
      <c r="I75" s="401"/>
      <c r="J75" s="403"/>
      <c r="K75" s="401"/>
      <c r="L75" s="401"/>
      <c r="M75" s="401"/>
      <c r="N75" s="401"/>
    </row>
    <row r="76" spans="1:14" ht="12.75">
      <c r="A76" s="400"/>
      <c r="B76" s="400" t="s">
        <v>635</v>
      </c>
      <c r="C76" s="400" t="s">
        <v>636</v>
      </c>
      <c r="D76" s="400" t="s">
        <v>724</v>
      </c>
      <c r="E76" s="400" t="s">
        <v>725</v>
      </c>
      <c r="F76" s="400" t="s">
        <v>636</v>
      </c>
      <c r="G76" s="400"/>
      <c r="H76" s="400" t="s">
        <v>315</v>
      </c>
      <c r="I76" s="400" t="s">
        <v>636</v>
      </c>
      <c r="J76" s="404">
        <v>212.5</v>
      </c>
      <c r="K76" s="400" t="s">
        <v>639</v>
      </c>
      <c r="L76" s="400" t="s">
        <v>640</v>
      </c>
      <c r="M76" s="400" t="s">
        <v>641</v>
      </c>
      <c r="N76" s="400" t="s">
        <v>642</v>
      </c>
    </row>
    <row r="77" spans="1:14" ht="12.75">
      <c r="A77" s="401"/>
      <c r="B77" s="401"/>
      <c r="C77" s="401"/>
      <c r="D77" s="401"/>
      <c r="E77" s="401"/>
      <c r="F77" s="401"/>
      <c r="G77" s="401"/>
      <c r="H77" s="401"/>
      <c r="I77" s="401"/>
      <c r="J77" s="403"/>
      <c r="K77" s="401"/>
      <c r="L77" s="401"/>
      <c r="M77" s="401"/>
      <c r="N77" s="401"/>
    </row>
    <row r="78" spans="1:14" ht="12.75">
      <c r="A78" s="400"/>
      <c r="B78" s="400" t="s">
        <v>635</v>
      </c>
      <c r="C78" s="400" t="s">
        <v>636</v>
      </c>
      <c r="D78" s="400" t="s">
        <v>726</v>
      </c>
      <c r="E78" s="400" t="s">
        <v>727</v>
      </c>
      <c r="F78" s="400" t="s">
        <v>636</v>
      </c>
      <c r="G78" s="400"/>
      <c r="H78" s="400" t="s">
        <v>220</v>
      </c>
      <c r="I78" s="400" t="s">
        <v>636</v>
      </c>
      <c r="J78" s="404">
        <v>105</v>
      </c>
      <c r="K78" s="400" t="s">
        <v>639</v>
      </c>
      <c r="L78" s="400" t="s">
        <v>645</v>
      </c>
      <c r="M78" s="400" t="s">
        <v>641</v>
      </c>
      <c r="N78" s="400" t="s">
        <v>646</v>
      </c>
    </row>
    <row r="79" spans="1:14" ht="12.75">
      <c r="A79" s="401"/>
      <c r="B79" s="401"/>
      <c r="C79" s="401"/>
      <c r="D79" s="401"/>
      <c r="E79" s="401"/>
      <c r="F79" s="401"/>
      <c r="G79" s="401"/>
      <c r="H79" s="401"/>
      <c r="I79" s="401"/>
      <c r="J79" s="403"/>
      <c r="K79" s="401"/>
      <c r="L79" s="401"/>
      <c r="M79" s="401"/>
      <c r="N79" s="401"/>
    </row>
    <row r="80" spans="1:14" ht="12.75">
      <c r="A80" s="400"/>
      <c r="B80" s="400" t="s">
        <v>635</v>
      </c>
      <c r="C80" s="400" t="s">
        <v>636</v>
      </c>
      <c r="D80" s="400" t="s">
        <v>728</v>
      </c>
      <c r="E80" s="400" t="s">
        <v>729</v>
      </c>
      <c r="F80" s="400" t="s">
        <v>636</v>
      </c>
      <c r="G80" s="400"/>
      <c r="H80" s="400" t="s">
        <v>315</v>
      </c>
      <c r="I80" s="400" t="s">
        <v>636</v>
      </c>
      <c r="J80" s="404">
        <v>185</v>
      </c>
      <c r="K80" s="400" t="s">
        <v>639</v>
      </c>
      <c r="L80" s="400" t="s">
        <v>640</v>
      </c>
      <c r="M80" s="400" t="s">
        <v>641</v>
      </c>
      <c r="N80" s="400" t="s">
        <v>642</v>
      </c>
    </row>
    <row r="81" spans="1:14" ht="12.75">
      <c r="A81" s="401"/>
      <c r="B81" s="401"/>
      <c r="C81" s="401"/>
      <c r="D81" s="401"/>
      <c r="E81" s="401"/>
      <c r="F81" s="401"/>
      <c r="G81" s="401"/>
      <c r="H81" s="401"/>
      <c r="I81" s="401"/>
      <c r="J81" s="403"/>
      <c r="K81" s="401"/>
      <c r="L81" s="401"/>
      <c r="M81" s="401"/>
      <c r="N81" s="401"/>
    </row>
    <row r="82" spans="1:14" ht="12.75">
      <c r="A82" s="400"/>
      <c r="B82" s="400" t="s">
        <v>635</v>
      </c>
      <c r="C82" s="400" t="s">
        <v>636</v>
      </c>
      <c r="D82" s="400" t="s">
        <v>730</v>
      </c>
      <c r="E82" s="400" t="s">
        <v>731</v>
      </c>
      <c r="F82" s="400" t="s">
        <v>636</v>
      </c>
      <c r="G82" s="400"/>
      <c r="H82" s="400" t="s">
        <v>220</v>
      </c>
      <c r="I82" s="400" t="s">
        <v>636</v>
      </c>
      <c r="J82" s="404">
        <v>77.5</v>
      </c>
      <c r="K82" s="400" t="s">
        <v>639</v>
      </c>
      <c r="L82" s="400" t="s">
        <v>645</v>
      </c>
      <c r="M82" s="400" t="s">
        <v>641</v>
      </c>
      <c r="N82" s="400" t="s">
        <v>646</v>
      </c>
    </row>
    <row r="83" spans="1:14" ht="12.75">
      <c r="A83" s="401"/>
      <c r="B83" s="401"/>
      <c r="C83" s="401"/>
      <c r="D83" s="401"/>
      <c r="E83" s="401"/>
      <c r="F83" s="401"/>
      <c r="G83" s="401"/>
      <c r="H83" s="401"/>
      <c r="I83" s="401"/>
      <c r="J83" s="403"/>
      <c r="K83" s="401"/>
      <c r="L83" s="401"/>
      <c r="M83" s="401"/>
      <c r="N83" s="401"/>
    </row>
    <row r="84" spans="1:14" ht="12.75">
      <c r="A84" s="400"/>
      <c r="B84" s="400" t="s">
        <v>635</v>
      </c>
      <c r="C84" s="400" t="s">
        <v>636</v>
      </c>
      <c r="D84" s="400" t="s">
        <v>732</v>
      </c>
      <c r="E84" s="400" t="s">
        <v>733</v>
      </c>
      <c r="F84" s="400" t="s">
        <v>636</v>
      </c>
      <c r="G84" s="400"/>
      <c r="H84" s="400" t="s">
        <v>315</v>
      </c>
      <c r="I84" s="400" t="s">
        <v>636</v>
      </c>
      <c r="J84" s="404">
        <v>210</v>
      </c>
      <c r="K84" s="400" t="s">
        <v>639</v>
      </c>
      <c r="L84" s="400" t="s">
        <v>640</v>
      </c>
      <c r="M84" s="400" t="s">
        <v>641</v>
      </c>
      <c r="N84" s="400" t="s">
        <v>642</v>
      </c>
    </row>
    <row r="85" spans="1:14" ht="12.75">
      <c r="A85" s="401"/>
      <c r="B85" s="401"/>
      <c r="C85" s="401"/>
      <c r="D85" s="401"/>
      <c r="E85" s="401"/>
      <c r="F85" s="401"/>
      <c r="G85" s="401"/>
      <c r="H85" s="401"/>
      <c r="I85" s="401"/>
      <c r="J85" s="403"/>
      <c r="K85" s="401"/>
      <c r="L85" s="401"/>
      <c r="M85" s="401"/>
      <c r="N85" s="401"/>
    </row>
    <row r="86" spans="1:14" ht="12.75">
      <c r="A86" s="400"/>
      <c r="B86" s="400" t="s">
        <v>635</v>
      </c>
      <c r="C86" s="400" t="s">
        <v>636</v>
      </c>
      <c r="D86" s="400" t="s">
        <v>734</v>
      </c>
      <c r="E86" s="400" t="s">
        <v>735</v>
      </c>
      <c r="F86" s="400" t="s">
        <v>636</v>
      </c>
      <c r="G86" s="400"/>
      <c r="H86" s="400" t="s">
        <v>220</v>
      </c>
      <c r="I86" s="400" t="s">
        <v>636</v>
      </c>
      <c r="J86" s="404">
        <v>105</v>
      </c>
      <c r="K86" s="400" t="s">
        <v>639</v>
      </c>
      <c r="L86" s="400" t="s">
        <v>645</v>
      </c>
      <c r="M86" s="400" t="s">
        <v>641</v>
      </c>
      <c r="N86" s="400" t="s">
        <v>646</v>
      </c>
    </row>
    <row r="87" spans="1:14" ht="12.75">
      <c r="A87" s="401"/>
      <c r="B87" s="401"/>
      <c r="C87" s="401"/>
      <c r="D87" s="401"/>
      <c r="E87" s="401"/>
      <c r="F87" s="401"/>
      <c r="G87" s="401"/>
      <c r="H87" s="401"/>
      <c r="I87" s="401"/>
      <c r="J87" s="403"/>
      <c r="K87" s="401"/>
      <c r="L87" s="401"/>
      <c r="M87" s="401"/>
      <c r="N87" s="401"/>
    </row>
    <row r="88" spans="1:14" ht="12.75">
      <c r="A88" s="400"/>
      <c r="B88" s="400" t="s">
        <v>635</v>
      </c>
      <c r="C88" s="400" t="s">
        <v>636</v>
      </c>
      <c r="D88" s="400" t="s">
        <v>736</v>
      </c>
      <c r="E88" s="400" t="s">
        <v>737</v>
      </c>
      <c r="F88" s="400" t="s">
        <v>636</v>
      </c>
      <c r="G88" s="400"/>
      <c r="H88" s="400" t="s">
        <v>315</v>
      </c>
      <c r="I88" s="400" t="s">
        <v>636</v>
      </c>
      <c r="J88" s="402">
        <v>1846</v>
      </c>
      <c r="K88" s="400" t="s">
        <v>639</v>
      </c>
      <c r="L88" s="400" t="s">
        <v>640</v>
      </c>
      <c r="M88" s="400" t="s">
        <v>689</v>
      </c>
      <c r="N88" s="400" t="s">
        <v>738</v>
      </c>
    </row>
    <row r="89" spans="1:14" ht="12.75">
      <c r="A89" s="401"/>
      <c r="B89" s="401"/>
      <c r="C89" s="401"/>
      <c r="D89" s="401"/>
      <c r="E89" s="401"/>
      <c r="F89" s="401"/>
      <c r="G89" s="401"/>
      <c r="H89" s="401"/>
      <c r="I89" s="401"/>
      <c r="J89" s="403"/>
      <c r="K89" s="401"/>
      <c r="L89" s="401"/>
      <c r="M89" s="401"/>
      <c r="N89" s="401"/>
    </row>
    <row r="90" spans="1:14" ht="12.75">
      <c r="A90" s="400"/>
      <c r="B90" s="400" t="s">
        <v>635</v>
      </c>
      <c r="C90" s="400" t="s">
        <v>636</v>
      </c>
      <c r="D90" s="400" t="s">
        <v>739</v>
      </c>
      <c r="E90" s="400" t="s">
        <v>740</v>
      </c>
      <c r="F90" s="400" t="s">
        <v>636</v>
      </c>
      <c r="G90" s="400"/>
      <c r="H90" s="400" t="s">
        <v>315</v>
      </c>
      <c r="I90" s="400" t="s">
        <v>636</v>
      </c>
      <c r="J90" s="404">
        <v>572</v>
      </c>
      <c r="K90" s="400" t="s">
        <v>639</v>
      </c>
      <c r="L90" s="400" t="s">
        <v>640</v>
      </c>
      <c r="M90" s="400" t="s">
        <v>689</v>
      </c>
      <c r="N90" s="400" t="s">
        <v>741</v>
      </c>
    </row>
    <row r="91" spans="1:14" ht="12.75">
      <c r="A91" s="401"/>
      <c r="B91" s="401"/>
      <c r="C91" s="401"/>
      <c r="D91" s="401"/>
      <c r="E91" s="401"/>
      <c r="F91" s="401"/>
      <c r="G91" s="401"/>
      <c r="H91" s="401"/>
      <c r="I91" s="401"/>
      <c r="J91" s="403"/>
      <c r="K91" s="401"/>
      <c r="L91" s="401"/>
      <c r="M91" s="401"/>
      <c r="N91" s="401"/>
    </row>
    <row r="92" spans="1:14" ht="12.75">
      <c r="A92" s="400"/>
      <c r="B92" s="400" t="s">
        <v>635</v>
      </c>
      <c r="C92" s="400" t="s">
        <v>636</v>
      </c>
      <c r="D92" s="400" t="s">
        <v>742</v>
      </c>
      <c r="E92" s="400" t="s">
        <v>743</v>
      </c>
      <c r="F92" s="400" t="s">
        <v>636</v>
      </c>
      <c r="G92" s="400"/>
      <c r="H92" s="400" t="s">
        <v>315</v>
      </c>
      <c r="I92" s="400" t="s">
        <v>636</v>
      </c>
      <c r="J92" s="402">
        <v>3922.8</v>
      </c>
      <c r="K92" s="400" t="s">
        <v>639</v>
      </c>
      <c r="L92" s="400" t="s">
        <v>640</v>
      </c>
      <c r="M92" s="400" t="s">
        <v>689</v>
      </c>
      <c r="N92" s="400" t="s">
        <v>693</v>
      </c>
    </row>
    <row r="93" spans="1:14" ht="12.75">
      <c r="A93" s="401"/>
      <c r="B93" s="401"/>
      <c r="C93" s="401"/>
      <c r="D93" s="401"/>
      <c r="E93" s="401"/>
      <c r="F93" s="401"/>
      <c r="G93" s="401"/>
      <c r="H93" s="401"/>
      <c r="I93" s="401"/>
      <c r="J93" s="403"/>
      <c r="K93" s="401"/>
      <c r="L93" s="401"/>
      <c r="M93" s="401"/>
      <c r="N93" s="401"/>
    </row>
    <row r="94" spans="1:14" ht="12.75">
      <c r="A94" s="400"/>
      <c r="B94" s="400" t="s">
        <v>635</v>
      </c>
      <c r="C94" s="400" t="s">
        <v>636</v>
      </c>
      <c r="D94" s="400" t="s">
        <v>744</v>
      </c>
      <c r="E94" s="400" t="s">
        <v>745</v>
      </c>
      <c r="F94" s="400" t="s">
        <v>636</v>
      </c>
      <c r="G94" s="400"/>
      <c r="H94" s="400" t="s">
        <v>315</v>
      </c>
      <c r="I94" s="400" t="s">
        <v>636</v>
      </c>
      <c r="J94" s="402">
        <v>2921.92</v>
      </c>
      <c r="K94" s="400" t="s">
        <v>639</v>
      </c>
      <c r="L94" s="400" t="s">
        <v>640</v>
      </c>
      <c r="M94" s="400" t="s">
        <v>689</v>
      </c>
      <c r="N94" s="400" t="s">
        <v>690</v>
      </c>
    </row>
    <row r="95" spans="1:14" ht="12.75">
      <c r="A95" s="401"/>
      <c r="B95" s="401"/>
      <c r="C95" s="401"/>
      <c r="D95" s="401"/>
      <c r="E95" s="401"/>
      <c r="F95" s="401"/>
      <c r="G95" s="401"/>
      <c r="H95" s="401"/>
      <c r="I95" s="401"/>
      <c r="J95" s="403"/>
      <c r="K95" s="401"/>
      <c r="L95" s="401"/>
      <c r="M95" s="401"/>
      <c r="N95" s="401"/>
    </row>
    <row r="96" spans="1:14" ht="12.75">
      <c r="A96" s="400"/>
      <c r="B96" s="400" t="s">
        <v>635</v>
      </c>
      <c r="C96" s="400" t="s">
        <v>636</v>
      </c>
      <c r="D96" s="400" t="s">
        <v>746</v>
      </c>
      <c r="E96" s="400" t="s">
        <v>747</v>
      </c>
      <c r="F96" s="400" t="s">
        <v>636</v>
      </c>
      <c r="G96" s="400"/>
      <c r="H96" s="400" t="s">
        <v>220</v>
      </c>
      <c r="I96" s="400" t="s">
        <v>636</v>
      </c>
      <c r="J96" s="404">
        <v>360</v>
      </c>
      <c r="K96" s="400" t="s">
        <v>639</v>
      </c>
      <c r="L96" s="400" t="s">
        <v>645</v>
      </c>
      <c r="M96" s="400" t="s">
        <v>689</v>
      </c>
      <c r="N96" s="400" t="s">
        <v>696</v>
      </c>
    </row>
    <row r="97" spans="1:14" ht="12.75">
      <c r="A97" s="401"/>
      <c r="B97" s="401"/>
      <c r="C97" s="401"/>
      <c r="D97" s="401"/>
      <c r="E97" s="401"/>
      <c r="F97" s="401"/>
      <c r="G97" s="401"/>
      <c r="H97" s="401"/>
      <c r="I97" s="401"/>
      <c r="J97" s="403"/>
      <c r="K97" s="401"/>
      <c r="L97" s="401"/>
      <c r="M97" s="401"/>
      <c r="N97" s="401"/>
    </row>
    <row r="98" spans="1:14" ht="12.75">
      <c r="A98" s="400"/>
      <c r="B98" s="400" t="s">
        <v>635</v>
      </c>
      <c r="C98" s="400" t="s">
        <v>636</v>
      </c>
      <c r="D98" s="400" t="s">
        <v>748</v>
      </c>
      <c r="E98" s="400" t="s">
        <v>749</v>
      </c>
      <c r="F98" s="400" t="s">
        <v>636</v>
      </c>
      <c r="G98" s="400"/>
      <c r="H98" s="400" t="s">
        <v>315</v>
      </c>
      <c r="I98" s="400" t="s">
        <v>636</v>
      </c>
      <c r="J98" s="404">
        <v>185</v>
      </c>
      <c r="K98" s="400" t="s">
        <v>639</v>
      </c>
      <c r="L98" s="400" t="s">
        <v>640</v>
      </c>
      <c r="M98" s="400" t="s">
        <v>641</v>
      </c>
      <c r="N98" s="400" t="s">
        <v>642</v>
      </c>
    </row>
    <row r="99" spans="1:14" ht="12.75">
      <c r="A99" s="401"/>
      <c r="B99" s="401"/>
      <c r="C99" s="401"/>
      <c r="D99" s="401"/>
      <c r="E99" s="401"/>
      <c r="F99" s="401"/>
      <c r="G99" s="401"/>
      <c r="H99" s="401"/>
      <c r="I99" s="401"/>
      <c r="J99" s="403"/>
      <c r="K99" s="401"/>
      <c r="L99" s="401"/>
      <c r="M99" s="401"/>
      <c r="N99" s="401"/>
    </row>
    <row r="100" spans="1:14" ht="12.75">
      <c r="A100" s="400"/>
      <c r="B100" s="400" t="s">
        <v>635</v>
      </c>
      <c r="C100" s="400" t="s">
        <v>636</v>
      </c>
      <c r="D100" s="400" t="s">
        <v>750</v>
      </c>
      <c r="E100" s="400" t="s">
        <v>751</v>
      </c>
      <c r="F100" s="400" t="s">
        <v>636</v>
      </c>
      <c r="G100" s="400"/>
      <c r="H100" s="400" t="s">
        <v>220</v>
      </c>
      <c r="I100" s="400" t="s">
        <v>636</v>
      </c>
      <c r="J100" s="404">
        <v>77.5</v>
      </c>
      <c r="K100" s="400" t="s">
        <v>639</v>
      </c>
      <c r="L100" s="400" t="s">
        <v>645</v>
      </c>
      <c r="M100" s="400" t="s">
        <v>641</v>
      </c>
      <c r="N100" s="400" t="s">
        <v>646</v>
      </c>
    </row>
    <row r="101" spans="1:14" ht="12.75">
      <c r="A101" s="401"/>
      <c r="B101" s="401"/>
      <c r="C101" s="401"/>
      <c r="D101" s="401"/>
      <c r="E101" s="401"/>
      <c r="F101" s="401"/>
      <c r="G101" s="401"/>
      <c r="H101" s="401"/>
      <c r="I101" s="401"/>
      <c r="J101" s="403"/>
      <c r="K101" s="401"/>
      <c r="L101" s="401"/>
      <c r="M101" s="401"/>
      <c r="N101" s="401"/>
    </row>
    <row r="102" spans="1:14" ht="12.75">
      <c r="A102" s="400"/>
      <c r="B102" s="400" t="s">
        <v>635</v>
      </c>
      <c r="C102" s="400" t="s">
        <v>636</v>
      </c>
      <c r="D102" s="400" t="s">
        <v>752</v>
      </c>
      <c r="E102" s="400" t="s">
        <v>753</v>
      </c>
      <c r="F102" s="400" t="s">
        <v>636</v>
      </c>
      <c r="G102" s="400"/>
      <c r="H102" s="400" t="s">
        <v>315</v>
      </c>
      <c r="I102" s="400" t="s">
        <v>636</v>
      </c>
      <c r="J102" s="402">
        <v>10000</v>
      </c>
      <c r="K102" s="400" t="s">
        <v>639</v>
      </c>
      <c r="L102" s="400" t="s">
        <v>640</v>
      </c>
      <c r="M102" s="400" t="s">
        <v>754</v>
      </c>
      <c r="N102" s="400" t="s">
        <v>755</v>
      </c>
    </row>
    <row r="103" spans="1:14" ht="12.75">
      <c r="A103" s="401"/>
      <c r="B103" s="401"/>
      <c r="C103" s="401"/>
      <c r="D103" s="401"/>
      <c r="E103" s="401"/>
      <c r="F103" s="401"/>
      <c r="G103" s="401"/>
      <c r="H103" s="401"/>
      <c r="I103" s="401"/>
      <c r="J103" s="403"/>
      <c r="K103" s="401"/>
      <c r="L103" s="401"/>
      <c r="M103" s="401"/>
      <c r="N103" s="401"/>
    </row>
    <row r="104" spans="1:14" ht="12.75">
      <c r="A104" s="400"/>
      <c r="B104" s="400" t="s">
        <v>635</v>
      </c>
      <c r="C104" s="400" t="s">
        <v>636</v>
      </c>
      <c r="D104" s="400" t="s">
        <v>756</v>
      </c>
      <c r="E104" s="400" t="s">
        <v>757</v>
      </c>
      <c r="F104" s="400" t="s">
        <v>636</v>
      </c>
      <c r="G104" s="400"/>
      <c r="H104" s="400" t="s">
        <v>220</v>
      </c>
      <c r="I104" s="400" t="s">
        <v>636</v>
      </c>
      <c r="J104" s="402">
        <v>7500</v>
      </c>
      <c r="K104" s="400" t="s">
        <v>639</v>
      </c>
      <c r="L104" s="400" t="s">
        <v>645</v>
      </c>
      <c r="M104" s="400" t="s">
        <v>754</v>
      </c>
      <c r="N104" s="400" t="s">
        <v>642</v>
      </c>
    </row>
    <row r="105" spans="1:14" ht="12.75">
      <c r="A105" s="401"/>
      <c r="B105" s="401"/>
      <c r="C105" s="401"/>
      <c r="D105" s="401"/>
      <c r="E105" s="401"/>
      <c r="F105" s="401"/>
      <c r="G105" s="401"/>
      <c r="H105" s="401"/>
      <c r="I105" s="401"/>
      <c r="J105" s="403"/>
      <c r="K105" s="401"/>
      <c r="L105" s="401"/>
      <c r="M105" s="401"/>
      <c r="N105" s="401"/>
    </row>
    <row r="106" spans="1:14" ht="12.75">
      <c r="A106" s="400"/>
      <c r="B106" s="400" t="s">
        <v>635</v>
      </c>
      <c r="C106" s="400" t="s">
        <v>636</v>
      </c>
      <c r="D106" s="400" t="s">
        <v>758</v>
      </c>
      <c r="E106" s="400" t="s">
        <v>759</v>
      </c>
      <c r="F106" s="400" t="s">
        <v>636</v>
      </c>
      <c r="G106" s="400"/>
      <c r="H106" s="400" t="s">
        <v>315</v>
      </c>
      <c r="I106" s="400" t="s">
        <v>636</v>
      </c>
      <c r="J106" s="404">
        <v>237.5</v>
      </c>
      <c r="K106" s="400" t="s">
        <v>639</v>
      </c>
      <c r="L106" s="400" t="s">
        <v>640</v>
      </c>
      <c r="M106" s="400" t="s">
        <v>641</v>
      </c>
      <c r="N106" s="400" t="s">
        <v>642</v>
      </c>
    </row>
    <row r="107" spans="1:14" ht="12.75">
      <c r="A107" s="401"/>
      <c r="B107" s="401"/>
      <c r="C107" s="401"/>
      <c r="D107" s="401"/>
      <c r="E107" s="401"/>
      <c r="F107" s="401"/>
      <c r="G107" s="401"/>
      <c r="H107" s="401"/>
      <c r="I107" s="401"/>
      <c r="J107" s="403"/>
      <c r="K107" s="401"/>
      <c r="L107" s="401"/>
      <c r="M107" s="401"/>
      <c r="N107" s="401"/>
    </row>
    <row r="108" spans="1:14" ht="12.75">
      <c r="A108" s="400"/>
      <c r="B108" s="400" t="s">
        <v>635</v>
      </c>
      <c r="C108" s="400" t="s">
        <v>636</v>
      </c>
      <c r="D108" s="400" t="s">
        <v>760</v>
      </c>
      <c r="E108" s="400" t="s">
        <v>761</v>
      </c>
      <c r="F108" s="400" t="s">
        <v>636</v>
      </c>
      <c r="G108" s="400"/>
      <c r="H108" s="400" t="s">
        <v>220</v>
      </c>
      <c r="I108" s="400" t="s">
        <v>636</v>
      </c>
      <c r="J108" s="404">
        <v>105</v>
      </c>
      <c r="K108" s="400" t="s">
        <v>639</v>
      </c>
      <c r="L108" s="400" t="s">
        <v>645</v>
      </c>
      <c r="M108" s="400" t="s">
        <v>641</v>
      </c>
      <c r="N108" s="400" t="s">
        <v>646</v>
      </c>
    </row>
    <row r="109" spans="1:14" ht="12.75">
      <c r="A109" s="401"/>
      <c r="B109" s="401"/>
      <c r="C109" s="401"/>
      <c r="D109" s="401"/>
      <c r="E109" s="401"/>
      <c r="F109" s="401"/>
      <c r="G109" s="401"/>
      <c r="H109" s="401"/>
      <c r="I109" s="401"/>
      <c r="J109" s="403"/>
      <c r="K109" s="401"/>
      <c r="L109" s="401"/>
      <c r="M109" s="401"/>
      <c r="N109" s="401"/>
    </row>
    <row r="110" spans="1:14" ht="12.75">
      <c r="A110" s="400"/>
      <c r="B110" s="400" t="s">
        <v>635</v>
      </c>
      <c r="C110" s="400" t="s">
        <v>636</v>
      </c>
      <c r="D110" s="400" t="s">
        <v>762</v>
      </c>
      <c r="E110" s="400" t="s">
        <v>763</v>
      </c>
      <c r="F110" s="400" t="s">
        <v>636</v>
      </c>
      <c r="G110" s="400"/>
      <c r="H110" s="400" t="s">
        <v>315</v>
      </c>
      <c r="I110" s="400" t="s">
        <v>636</v>
      </c>
      <c r="J110" s="404">
        <v>210</v>
      </c>
      <c r="K110" s="400" t="s">
        <v>639</v>
      </c>
      <c r="L110" s="400" t="s">
        <v>640</v>
      </c>
      <c r="M110" s="400" t="s">
        <v>641</v>
      </c>
      <c r="N110" s="400" t="s">
        <v>642</v>
      </c>
    </row>
    <row r="111" spans="1:14" ht="12.75">
      <c r="A111" s="401"/>
      <c r="B111" s="401"/>
      <c r="C111" s="401"/>
      <c r="D111" s="401"/>
      <c r="E111" s="401"/>
      <c r="F111" s="401"/>
      <c r="G111" s="401"/>
      <c r="H111" s="401"/>
      <c r="I111" s="401"/>
      <c r="J111" s="403"/>
      <c r="K111" s="401"/>
      <c r="L111" s="401"/>
      <c r="M111" s="401"/>
      <c r="N111" s="401"/>
    </row>
    <row r="112" spans="1:14" ht="12.75">
      <c r="A112" s="400"/>
      <c r="B112" s="400" t="s">
        <v>635</v>
      </c>
      <c r="C112" s="400" t="s">
        <v>636</v>
      </c>
      <c r="D112" s="400" t="s">
        <v>764</v>
      </c>
      <c r="E112" s="400" t="s">
        <v>765</v>
      </c>
      <c r="F112" s="400" t="s">
        <v>636</v>
      </c>
      <c r="G112" s="400"/>
      <c r="H112" s="400" t="s">
        <v>220</v>
      </c>
      <c r="I112" s="400" t="s">
        <v>636</v>
      </c>
      <c r="J112" s="404">
        <v>77.5</v>
      </c>
      <c r="K112" s="400" t="s">
        <v>639</v>
      </c>
      <c r="L112" s="400" t="s">
        <v>645</v>
      </c>
      <c r="M112" s="400" t="s">
        <v>641</v>
      </c>
      <c r="N112" s="400" t="s">
        <v>646</v>
      </c>
    </row>
    <row r="113" spans="1:14" ht="12.75">
      <c r="A113" s="401"/>
      <c r="B113" s="401"/>
      <c r="C113" s="401"/>
      <c r="D113" s="401"/>
      <c r="E113" s="401"/>
      <c r="F113" s="401"/>
      <c r="G113" s="401"/>
      <c r="H113" s="401"/>
      <c r="I113" s="401"/>
      <c r="J113" s="403"/>
      <c r="K113" s="401"/>
      <c r="L113" s="401"/>
      <c r="M113" s="401"/>
      <c r="N113" s="401"/>
    </row>
    <row r="114" spans="1:14" ht="12.75">
      <c r="A114" s="400"/>
      <c r="B114" s="400" t="s">
        <v>635</v>
      </c>
      <c r="C114" s="400" t="s">
        <v>636</v>
      </c>
      <c r="D114" s="400" t="s">
        <v>766</v>
      </c>
      <c r="E114" s="400" t="s">
        <v>767</v>
      </c>
      <c r="F114" s="400" t="s">
        <v>636</v>
      </c>
      <c r="G114" s="400"/>
      <c r="H114" s="400" t="s">
        <v>315</v>
      </c>
      <c r="I114" s="400" t="s">
        <v>636</v>
      </c>
      <c r="J114" s="404">
        <v>185</v>
      </c>
      <c r="K114" s="400" t="s">
        <v>639</v>
      </c>
      <c r="L114" s="400" t="s">
        <v>640</v>
      </c>
      <c r="M114" s="400" t="s">
        <v>641</v>
      </c>
      <c r="N114" s="400" t="s">
        <v>642</v>
      </c>
    </row>
    <row r="115" spans="1:14" ht="12.75">
      <c r="A115" s="401"/>
      <c r="B115" s="401"/>
      <c r="C115" s="401"/>
      <c r="D115" s="401"/>
      <c r="E115" s="401"/>
      <c r="F115" s="401"/>
      <c r="G115" s="401"/>
      <c r="H115" s="401"/>
      <c r="I115" s="401"/>
      <c r="J115" s="403"/>
      <c r="K115" s="401"/>
      <c r="L115" s="401"/>
      <c r="M115" s="401"/>
      <c r="N115" s="401"/>
    </row>
    <row r="116" spans="1:14" ht="12.75">
      <c r="A116" s="400"/>
      <c r="B116" s="400" t="s">
        <v>635</v>
      </c>
      <c r="C116" s="400" t="s">
        <v>636</v>
      </c>
      <c r="D116" s="400" t="s">
        <v>768</v>
      </c>
      <c r="E116" s="400" t="s">
        <v>769</v>
      </c>
      <c r="F116" s="400" t="s">
        <v>636</v>
      </c>
      <c r="G116" s="400"/>
      <c r="H116" s="400" t="s">
        <v>220</v>
      </c>
      <c r="I116" s="400" t="s">
        <v>636</v>
      </c>
      <c r="J116" s="404">
        <v>105</v>
      </c>
      <c r="K116" s="400" t="s">
        <v>639</v>
      </c>
      <c r="L116" s="400" t="s">
        <v>645</v>
      </c>
      <c r="M116" s="400" t="s">
        <v>641</v>
      </c>
      <c r="N116" s="400" t="s">
        <v>646</v>
      </c>
    </row>
    <row r="117" spans="1:14" ht="12.75">
      <c r="A117" s="401"/>
      <c r="B117" s="401"/>
      <c r="C117" s="401"/>
      <c r="D117" s="401"/>
      <c r="E117" s="401"/>
      <c r="F117" s="401"/>
      <c r="G117" s="401"/>
      <c r="H117" s="401"/>
      <c r="I117" s="401"/>
      <c r="J117" s="403"/>
      <c r="K117" s="401"/>
      <c r="L117" s="401"/>
      <c r="M117" s="401"/>
      <c r="N117" s="401"/>
    </row>
    <row r="118" spans="1:14" ht="12.75">
      <c r="A118" s="400"/>
      <c r="B118" s="400" t="s">
        <v>635</v>
      </c>
      <c r="C118" s="400" t="s">
        <v>636</v>
      </c>
      <c r="D118" s="400" t="s">
        <v>770</v>
      </c>
      <c r="E118" s="400" t="s">
        <v>771</v>
      </c>
      <c r="F118" s="400" t="s">
        <v>636</v>
      </c>
      <c r="G118" s="400"/>
      <c r="H118" s="400" t="s">
        <v>315</v>
      </c>
      <c r="I118" s="400" t="s">
        <v>636</v>
      </c>
      <c r="J118" s="404">
        <v>237.5</v>
      </c>
      <c r="K118" s="400" t="s">
        <v>639</v>
      </c>
      <c r="L118" s="400" t="s">
        <v>640</v>
      </c>
      <c r="M118" s="400" t="s">
        <v>641</v>
      </c>
      <c r="N118" s="400" t="s">
        <v>642</v>
      </c>
    </row>
    <row r="119" spans="1:14" ht="12.75">
      <c r="A119" s="401"/>
      <c r="B119" s="401"/>
      <c r="C119" s="401"/>
      <c r="D119" s="401"/>
      <c r="E119" s="401"/>
      <c r="F119" s="401"/>
      <c r="G119" s="401"/>
      <c r="H119" s="401"/>
      <c r="I119" s="401"/>
      <c r="J119" s="403"/>
      <c r="K119" s="401"/>
      <c r="L119" s="401"/>
      <c r="M119" s="401"/>
      <c r="N119" s="401"/>
    </row>
    <row r="120" spans="1:14" ht="12.75">
      <c r="A120" s="400"/>
      <c r="B120" s="400" t="s">
        <v>635</v>
      </c>
      <c r="C120" s="400" t="s">
        <v>636</v>
      </c>
      <c r="D120" s="400" t="s">
        <v>772</v>
      </c>
      <c r="E120" s="400" t="s">
        <v>773</v>
      </c>
      <c r="F120" s="400" t="s">
        <v>636</v>
      </c>
      <c r="G120" s="400"/>
      <c r="H120" s="400" t="s">
        <v>220</v>
      </c>
      <c r="I120" s="400" t="s">
        <v>636</v>
      </c>
      <c r="J120" s="404">
        <v>80</v>
      </c>
      <c r="K120" s="400" t="s">
        <v>639</v>
      </c>
      <c r="L120" s="400" t="s">
        <v>645</v>
      </c>
      <c r="M120" s="400" t="s">
        <v>641</v>
      </c>
      <c r="N120" s="400" t="s">
        <v>646</v>
      </c>
    </row>
    <row r="121" spans="1:14" ht="12.75">
      <c r="A121" s="401"/>
      <c r="B121" s="401"/>
      <c r="C121" s="401"/>
      <c r="D121" s="401"/>
      <c r="E121" s="401"/>
      <c r="F121" s="401"/>
      <c r="G121" s="401"/>
      <c r="H121" s="401"/>
      <c r="I121" s="401"/>
      <c r="J121" s="403"/>
      <c r="K121" s="401"/>
      <c r="L121" s="401"/>
      <c r="M121" s="401"/>
      <c r="N121" s="401"/>
    </row>
    <row r="122" spans="1:14" ht="12.75">
      <c r="A122" s="400"/>
      <c r="B122" s="400" t="s">
        <v>635</v>
      </c>
      <c r="C122" s="400" t="s">
        <v>636</v>
      </c>
      <c r="D122" s="400" t="s">
        <v>774</v>
      </c>
      <c r="E122" s="400" t="s">
        <v>775</v>
      </c>
      <c r="F122" s="400" t="s">
        <v>636</v>
      </c>
      <c r="G122" s="400"/>
      <c r="H122" s="400" t="s">
        <v>315</v>
      </c>
      <c r="I122" s="400" t="s">
        <v>636</v>
      </c>
      <c r="J122" s="404">
        <v>185</v>
      </c>
      <c r="K122" s="400" t="s">
        <v>639</v>
      </c>
      <c r="L122" s="400" t="s">
        <v>640</v>
      </c>
      <c r="M122" s="400" t="s">
        <v>641</v>
      </c>
      <c r="N122" s="400" t="s">
        <v>642</v>
      </c>
    </row>
    <row r="123" spans="1:14" ht="12.75">
      <c r="A123" s="401"/>
      <c r="B123" s="401"/>
      <c r="C123" s="401"/>
      <c r="D123" s="401"/>
      <c r="E123" s="401"/>
      <c r="F123" s="401"/>
      <c r="G123" s="401"/>
      <c r="H123" s="401"/>
      <c r="I123" s="401"/>
      <c r="J123" s="403"/>
      <c r="K123" s="401"/>
      <c r="L123" s="401"/>
      <c r="M123" s="401"/>
      <c r="N123" s="401"/>
    </row>
    <row r="124" spans="1:14" ht="12.75">
      <c r="A124" s="400"/>
      <c r="B124" s="400" t="s">
        <v>635</v>
      </c>
      <c r="C124" s="400" t="s">
        <v>636</v>
      </c>
      <c r="D124" s="400" t="s">
        <v>776</v>
      </c>
      <c r="E124" s="400" t="s">
        <v>777</v>
      </c>
      <c r="F124" s="400" t="s">
        <v>636</v>
      </c>
      <c r="G124" s="400"/>
      <c r="H124" s="400" t="s">
        <v>220</v>
      </c>
      <c r="I124" s="400" t="s">
        <v>636</v>
      </c>
      <c r="J124" s="404">
        <v>77.5</v>
      </c>
      <c r="K124" s="400" t="s">
        <v>639</v>
      </c>
      <c r="L124" s="400" t="s">
        <v>645</v>
      </c>
      <c r="M124" s="400" t="s">
        <v>641</v>
      </c>
      <c r="N124" s="400" t="s">
        <v>646</v>
      </c>
    </row>
    <row r="125" spans="1:14" ht="12.75">
      <c r="A125" s="401"/>
      <c r="B125" s="401"/>
      <c r="C125" s="401"/>
      <c r="D125" s="401"/>
      <c r="E125" s="401"/>
      <c r="F125" s="401"/>
      <c r="G125" s="401"/>
      <c r="H125" s="401"/>
      <c r="I125" s="401"/>
      <c r="J125" s="403"/>
      <c r="K125" s="401"/>
      <c r="L125" s="401"/>
      <c r="M125" s="401"/>
      <c r="N125" s="401"/>
    </row>
    <row r="126" spans="1:14" ht="12.75">
      <c r="A126" s="400"/>
      <c r="B126" s="400" t="s">
        <v>635</v>
      </c>
      <c r="C126" s="400" t="s">
        <v>636</v>
      </c>
      <c r="D126" s="400" t="s">
        <v>778</v>
      </c>
      <c r="E126" s="400" t="s">
        <v>779</v>
      </c>
      <c r="F126" s="400" t="s">
        <v>636</v>
      </c>
      <c r="G126" s="400"/>
      <c r="H126" s="400" t="s">
        <v>220</v>
      </c>
      <c r="I126" s="400" t="s">
        <v>636</v>
      </c>
      <c r="J126" s="404">
        <v>105</v>
      </c>
      <c r="K126" s="400" t="s">
        <v>639</v>
      </c>
      <c r="L126" s="400" t="s">
        <v>645</v>
      </c>
      <c r="M126" s="400" t="s">
        <v>641</v>
      </c>
      <c r="N126" s="400" t="s">
        <v>646</v>
      </c>
    </row>
    <row r="127" spans="1:14" ht="12.75">
      <c r="A127" s="401"/>
      <c r="B127" s="401"/>
      <c r="C127" s="401"/>
      <c r="D127" s="401"/>
      <c r="E127" s="401"/>
      <c r="F127" s="401"/>
      <c r="G127" s="401"/>
      <c r="H127" s="401"/>
      <c r="I127" s="401"/>
      <c r="J127" s="403"/>
      <c r="K127" s="401"/>
      <c r="L127" s="401"/>
      <c r="M127" s="401"/>
      <c r="N127" s="401"/>
    </row>
    <row r="128" spans="1:14" ht="12.75">
      <c r="A128" s="400"/>
      <c r="B128" s="400" t="s">
        <v>635</v>
      </c>
      <c r="C128" s="400" t="s">
        <v>636</v>
      </c>
      <c r="D128" s="400" t="s">
        <v>780</v>
      </c>
      <c r="E128" s="400" t="s">
        <v>781</v>
      </c>
      <c r="F128" s="400" t="s">
        <v>636</v>
      </c>
      <c r="G128" s="400"/>
      <c r="H128" s="400" t="s">
        <v>220</v>
      </c>
      <c r="I128" s="400" t="s">
        <v>636</v>
      </c>
      <c r="J128" s="402">
        <v>1877.5</v>
      </c>
      <c r="K128" s="400" t="s">
        <v>639</v>
      </c>
      <c r="L128" s="400" t="s">
        <v>645</v>
      </c>
      <c r="M128" s="400" t="s">
        <v>689</v>
      </c>
      <c r="N128" s="400" t="s">
        <v>696</v>
      </c>
    </row>
    <row r="129" spans="1:14" ht="12.75">
      <c r="A129" s="401"/>
      <c r="B129" s="401"/>
      <c r="C129" s="401"/>
      <c r="D129" s="401"/>
      <c r="E129" s="401"/>
      <c r="F129" s="401"/>
      <c r="G129" s="401"/>
      <c r="H129" s="401"/>
      <c r="I129" s="401"/>
      <c r="J129" s="403"/>
      <c r="K129" s="401"/>
      <c r="L129" s="401"/>
      <c r="M129" s="401"/>
      <c r="N129" s="401"/>
    </row>
    <row r="130" spans="1:14" ht="12.75">
      <c r="A130" s="400"/>
      <c r="B130" s="400" t="s">
        <v>635</v>
      </c>
      <c r="C130" s="400" t="s">
        <v>636</v>
      </c>
      <c r="D130" s="400" t="s">
        <v>782</v>
      </c>
      <c r="E130" s="400" t="s">
        <v>783</v>
      </c>
      <c r="F130" s="400" t="s">
        <v>636</v>
      </c>
      <c r="G130" s="400"/>
      <c r="H130" s="400" t="s">
        <v>220</v>
      </c>
      <c r="I130" s="400" t="s">
        <v>636</v>
      </c>
      <c r="J130" s="404">
        <v>420</v>
      </c>
      <c r="K130" s="400" t="s">
        <v>639</v>
      </c>
      <c r="L130" s="400" t="s">
        <v>645</v>
      </c>
      <c r="M130" s="400" t="s">
        <v>689</v>
      </c>
      <c r="N130" s="400" t="s">
        <v>699</v>
      </c>
    </row>
    <row r="131" spans="1:14" ht="12.75">
      <c r="A131" s="401"/>
      <c r="B131" s="401"/>
      <c r="C131" s="401"/>
      <c r="D131" s="401"/>
      <c r="E131" s="401"/>
      <c r="F131" s="401"/>
      <c r="G131" s="401"/>
      <c r="H131" s="401"/>
      <c r="I131" s="401"/>
      <c r="J131" s="403"/>
      <c r="K131" s="401"/>
      <c r="L131" s="401"/>
      <c r="M131" s="401"/>
      <c r="N131" s="401"/>
    </row>
    <row r="132" spans="1:14" ht="12.75">
      <c r="A132" s="400"/>
      <c r="B132" s="400" t="s">
        <v>635</v>
      </c>
      <c r="C132" s="400" t="s">
        <v>636</v>
      </c>
      <c r="D132" s="400" t="s">
        <v>784</v>
      </c>
      <c r="E132" s="400" t="s">
        <v>785</v>
      </c>
      <c r="F132" s="400" t="s">
        <v>636</v>
      </c>
      <c r="G132" s="400"/>
      <c r="H132" s="400" t="s">
        <v>315</v>
      </c>
      <c r="I132" s="400" t="s">
        <v>636</v>
      </c>
      <c r="J132" s="404">
        <v>237.5</v>
      </c>
      <c r="K132" s="400" t="s">
        <v>639</v>
      </c>
      <c r="L132" s="400" t="s">
        <v>640</v>
      </c>
      <c r="M132" s="400" t="s">
        <v>641</v>
      </c>
      <c r="N132" s="400" t="s">
        <v>642</v>
      </c>
    </row>
    <row r="133" spans="1:14" ht="12.75">
      <c r="A133" s="401"/>
      <c r="B133" s="401"/>
      <c r="C133" s="401"/>
      <c r="D133" s="401"/>
      <c r="E133" s="401"/>
      <c r="F133" s="401"/>
      <c r="G133" s="401"/>
      <c r="H133" s="401"/>
      <c r="I133" s="401"/>
      <c r="J133" s="403"/>
      <c r="K133" s="401"/>
      <c r="L133" s="401"/>
      <c r="M133" s="401"/>
      <c r="N133" s="401"/>
    </row>
    <row r="134" spans="1:14" ht="12.75">
      <c r="A134" s="400"/>
      <c r="B134" s="400" t="s">
        <v>635</v>
      </c>
      <c r="C134" s="400" t="s">
        <v>636</v>
      </c>
      <c r="D134" s="400" t="s">
        <v>786</v>
      </c>
      <c r="E134" s="400" t="s">
        <v>787</v>
      </c>
      <c r="F134" s="400" t="s">
        <v>636</v>
      </c>
      <c r="G134" s="400"/>
      <c r="H134" s="400" t="s">
        <v>315</v>
      </c>
      <c r="I134" s="400" t="s">
        <v>636</v>
      </c>
      <c r="J134" s="402">
        <v>1822.8</v>
      </c>
      <c r="K134" s="400" t="s">
        <v>639</v>
      </c>
      <c r="L134" s="400" t="s">
        <v>640</v>
      </c>
      <c r="M134" s="400" t="s">
        <v>689</v>
      </c>
      <c r="N134" s="400" t="s">
        <v>693</v>
      </c>
    </row>
    <row r="135" spans="1:14" ht="12.75">
      <c r="A135" s="401"/>
      <c r="B135" s="401"/>
      <c r="C135" s="401"/>
      <c r="D135" s="401"/>
      <c r="E135" s="401"/>
      <c r="F135" s="401"/>
      <c r="G135" s="401"/>
      <c r="H135" s="401"/>
      <c r="I135" s="401"/>
      <c r="J135" s="403"/>
      <c r="K135" s="401"/>
      <c r="L135" s="401"/>
      <c r="M135" s="401"/>
      <c r="N135" s="401"/>
    </row>
    <row r="136" spans="1:14" ht="12.75">
      <c r="A136" s="400"/>
      <c r="B136" s="400" t="s">
        <v>635</v>
      </c>
      <c r="C136" s="400" t="s">
        <v>636</v>
      </c>
      <c r="D136" s="400" t="s">
        <v>788</v>
      </c>
      <c r="E136" s="400" t="s">
        <v>789</v>
      </c>
      <c r="F136" s="400" t="s">
        <v>636</v>
      </c>
      <c r="G136" s="400"/>
      <c r="H136" s="400" t="s">
        <v>315</v>
      </c>
      <c r="I136" s="400" t="s">
        <v>636</v>
      </c>
      <c r="J136" s="402">
        <v>4016.24</v>
      </c>
      <c r="K136" s="400" t="s">
        <v>639</v>
      </c>
      <c r="L136" s="400" t="s">
        <v>640</v>
      </c>
      <c r="M136" s="400" t="s">
        <v>689</v>
      </c>
      <c r="N136" s="400" t="s">
        <v>690</v>
      </c>
    </row>
    <row r="137" spans="1:14" ht="12.75">
      <c r="A137" s="401"/>
      <c r="B137" s="401"/>
      <c r="C137" s="401"/>
      <c r="D137" s="401"/>
      <c r="E137" s="401"/>
      <c r="F137" s="401"/>
      <c r="G137" s="401"/>
      <c r="H137" s="401"/>
      <c r="I137" s="401"/>
      <c r="J137" s="403"/>
      <c r="K137" s="401"/>
      <c r="L137" s="401"/>
      <c r="M137" s="401"/>
      <c r="N137" s="401"/>
    </row>
    <row r="138" spans="1:14" ht="12.75">
      <c r="A138" s="400"/>
      <c r="B138" s="400" t="s">
        <v>635</v>
      </c>
      <c r="C138" s="400" t="s">
        <v>636</v>
      </c>
      <c r="D138" s="400" t="s">
        <v>790</v>
      </c>
      <c r="E138" s="400" t="s">
        <v>791</v>
      </c>
      <c r="F138" s="400" t="s">
        <v>636</v>
      </c>
      <c r="G138" s="400"/>
      <c r="H138" s="400" t="s">
        <v>315</v>
      </c>
      <c r="I138" s="400" t="s">
        <v>636</v>
      </c>
      <c r="J138" s="404">
        <v>572</v>
      </c>
      <c r="K138" s="400" t="s">
        <v>639</v>
      </c>
      <c r="L138" s="400" t="s">
        <v>640</v>
      </c>
      <c r="M138" s="400" t="s">
        <v>689</v>
      </c>
      <c r="N138" s="400" t="s">
        <v>741</v>
      </c>
    </row>
    <row r="139" spans="1:14" ht="12.75">
      <c r="A139" s="401"/>
      <c r="B139" s="401"/>
      <c r="C139" s="401"/>
      <c r="D139" s="401"/>
      <c r="E139" s="401"/>
      <c r="F139" s="401"/>
      <c r="G139" s="401"/>
      <c r="H139" s="401"/>
      <c r="I139" s="401"/>
      <c r="J139" s="403"/>
      <c r="K139" s="401"/>
      <c r="L139" s="401"/>
      <c r="M139" s="401"/>
      <c r="N139" s="401"/>
    </row>
    <row r="140" spans="1:14" ht="12.75">
      <c r="A140" s="400"/>
      <c r="B140" s="400" t="s">
        <v>635</v>
      </c>
      <c r="C140" s="400" t="s">
        <v>636</v>
      </c>
      <c r="D140" s="400" t="s">
        <v>792</v>
      </c>
      <c r="E140" s="400" t="s">
        <v>793</v>
      </c>
      <c r="F140" s="400" t="s">
        <v>636</v>
      </c>
      <c r="G140" s="400"/>
      <c r="H140" s="400" t="s">
        <v>315</v>
      </c>
      <c r="I140" s="400" t="s">
        <v>636</v>
      </c>
      <c r="J140" s="404">
        <v>212.5</v>
      </c>
      <c r="K140" s="400" t="s">
        <v>639</v>
      </c>
      <c r="L140" s="400" t="s">
        <v>640</v>
      </c>
      <c r="M140" s="400" t="s">
        <v>641</v>
      </c>
      <c r="N140" s="400" t="s">
        <v>642</v>
      </c>
    </row>
    <row r="141" spans="1:14" ht="12.75">
      <c r="A141" s="401"/>
      <c r="B141" s="401"/>
      <c r="C141" s="401"/>
      <c r="D141" s="401"/>
      <c r="E141" s="401"/>
      <c r="F141" s="401"/>
      <c r="G141" s="401"/>
      <c r="H141" s="401"/>
      <c r="I141" s="401"/>
      <c r="J141" s="403"/>
      <c r="K141" s="401"/>
      <c r="L141" s="401"/>
      <c r="M141" s="401"/>
      <c r="N141" s="401"/>
    </row>
    <row r="142" spans="1:14" ht="12.75">
      <c r="A142" s="400"/>
      <c r="B142" s="400" t="s">
        <v>635</v>
      </c>
      <c r="C142" s="400" t="s">
        <v>636</v>
      </c>
      <c r="D142" s="400" t="s">
        <v>794</v>
      </c>
      <c r="E142" s="400" t="s">
        <v>795</v>
      </c>
      <c r="F142" s="400" t="s">
        <v>636</v>
      </c>
      <c r="G142" s="400"/>
      <c r="H142" s="400" t="s">
        <v>220</v>
      </c>
      <c r="I142" s="400" t="s">
        <v>636</v>
      </c>
      <c r="J142" s="404">
        <v>77.5</v>
      </c>
      <c r="K142" s="400" t="s">
        <v>639</v>
      </c>
      <c r="L142" s="400" t="s">
        <v>645</v>
      </c>
      <c r="M142" s="400" t="s">
        <v>641</v>
      </c>
      <c r="N142" s="400" t="s">
        <v>646</v>
      </c>
    </row>
    <row r="143" spans="1:14" ht="12.75">
      <c r="A143" s="401"/>
      <c r="B143" s="401"/>
      <c r="C143" s="401"/>
      <c r="D143" s="401"/>
      <c r="E143" s="401"/>
      <c r="F143" s="401"/>
      <c r="G143" s="401"/>
      <c r="H143" s="401"/>
      <c r="I143" s="401"/>
      <c r="J143" s="403"/>
      <c r="K143" s="401"/>
      <c r="L143" s="401"/>
      <c r="M143" s="401"/>
      <c r="N143" s="401"/>
    </row>
    <row r="144" spans="1:14" ht="12.75">
      <c r="A144" s="400"/>
      <c r="B144" s="400" t="s">
        <v>635</v>
      </c>
      <c r="C144" s="400" t="s">
        <v>636</v>
      </c>
      <c r="D144" s="400" t="s">
        <v>796</v>
      </c>
      <c r="E144" s="400" t="s">
        <v>797</v>
      </c>
      <c r="F144" s="400" t="s">
        <v>636</v>
      </c>
      <c r="G144" s="400"/>
      <c r="H144" s="400" t="s">
        <v>315</v>
      </c>
      <c r="I144" s="400" t="s">
        <v>636</v>
      </c>
      <c r="J144" s="404">
        <v>210</v>
      </c>
      <c r="K144" s="400" t="s">
        <v>639</v>
      </c>
      <c r="L144" s="400" t="s">
        <v>640</v>
      </c>
      <c r="M144" s="400" t="s">
        <v>641</v>
      </c>
      <c r="N144" s="400" t="s">
        <v>642</v>
      </c>
    </row>
    <row r="145" spans="1:14" ht="12.75">
      <c r="A145" s="401"/>
      <c r="B145" s="401"/>
      <c r="C145" s="401"/>
      <c r="D145" s="401"/>
      <c r="E145" s="401"/>
      <c r="F145" s="401"/>
      <c r="G145" s="401"/>
      <c r="H145" s="401"/>
      <c r="I145" s="401"/>
      <c r="J145" s="403"/>
      <c r="K145" s="401"/>
      <c r="L145" s="401"/>
      <c r="M145" s="401"/>
      <c r="N145" s="401"/>
    </row>
    <row r="146" spans="1:14" ht="12.75">
      <c r="A146" s="400"/>
      <c r="B146" s="400" t="s">
        <v>635</v>
      </c>
      <c r="C146" s="400" t="s">
        <v>636</v>
      </c>
      <c r="D146" s="400" t="s">
        <v>798</v>
      </c>
      <c r="E146" s="400" t="s">
        <v>799</v>
      </c>
      <c r="F146" s="400" t="s">
        <v>636</v>
      </c>
      <c r="G146" s="400"/>
      <c r="H146" s="400" t="s">
        <v>220</v>
      </c>
      <c r="I146" s="400" t="s">
        <v>636</v>
      </c>
      <c r="J146" s="404">
        <v>105</v>
      </c>
      <c r="K146" s="400" t="s">
        <v>639</v>
      </c>
      <c r="L146" s="400" t="s">
        <v>645</v>
      </c>
      <c r="M146" s="400" t="s">
        <v>641</v>
      </c>
      <c r="N146" s="400" t="s">
        <v>646</v>
      </c>
    </row>
    <row r="147" spans="1:14" ht="12.75">
      <c r="A147" s="401"/>
      <c r="B147" s="401"/>
      <c r="C147" s="401"/>
      <c r="D147" s="401"/>
      <c r="E147" s="401"/>
      <c r="F147" s="401"/>
      <c r="G147" s="401"/>
      <c r="H147" s="401"/>
      <c r="I147" s="401"/>
      <c r="J147" s="403"/>
      <c r="K147" s="401"/>
      <c r="L147" s="401"/>
      <c r="M147" s="401"/>
      <c r="N147" s="401"/>
    </row>
    <row r="148" spans="1:14" ht="12.75">
      <c r="A148" s="400"/>
      <c r="B148" s="400" t="s">
        <v>635</v>
      </c>
      <c r="C148" s="400" t="s">
        <v>636</v>
      </c>
      <c r="D148" s="400" t="s">
        <v>800</v>
      </c>
      <c r="E148" s="400" t="s">
        <v>801</v>
      </c>
      <c r="F148" s="400" t="s">
        <v>636</v>
      </c>
      <c r="G148" s="400"/>
      <c r="H148" s="400" t="s">
        <v>315</v>
      </c>
      <c r="I148" s="400" t="s">
        <v>636</v>
      </c>
      <c r="J148" s="404">
        <v>185</v>
      </c>
      <c r="K148" s="400" t="s">
        <v>639</v>
      </c>
      <c r="L148" s="400" t="s">
        <v>640</v>
      </c>
      <c r="M148" s="400" t="s">
        <v>641</v>
      </c>
      <c r="N148" s="400" t="s">
        <v>642</v>
      </c>
    </row>
    <row r="149" spans="1:14" ht="12.75">
      <c r="A149" s="401"/>
      <c r="B149" s="401"/>
      <c r="C149" s="401"/>
      <c r="D149" s="401"/>
      <c r="E149" s="401"/>
      <c r="F149" s="401"/>
      <c r="G149" s="401"/>
      <c r="H149" s="401"/>
      <c r="I149" s="401"/>
      <c r="J149" s="403"/>
      <c r="K149" s="401"/>
      <c r="L149" s="401"/>
      <c r="M149" s="401"/>
      <c r="N149" s="401"/>
    </row>
    <row r="150" spans="1:14" ht="12.75">
      <c r="A150" s="400"/>
      <c r="B150" s="400" t="s">
        <v>635</v>
      </c>
      <c r="C150" s="400" t="s">
        <v>636</v>
      </c>
      <c r="D150" s="400" t="s">
        <v>802</v>
      </c>
      <c r="E150" s="400" t="s">
        <v>803</v>
      </c>
      <c r="F150" s="400" t="s">
        <v>636</v>
      </c>
      <c r="G150" s="400"/>
      <c r="H150" s="400" t="s">
        <v>220</v>
      </c>
      <c r="I150" s="400" t="s">
        <v>636</v>
      </c>
      <c r="J150" s="404">
        <v>77.5</v>
      </c>
      <c r="K150" s="400" t="s">
        <v>639</v>
      </c>
      <c r="L150" s="400" t="s">
        <v>645</v>
      </c>
      <c r="M150" s="400" t="s">
        <v>641</v>
      </c>
      <c r="N150" s="400" t="s">
        <v>646</v>
      </c>
    </row>
    <row r="151" spans="1:14" ht="12.75">
      <c r="A151" s="401"/>
      <c r="B151" s="401"/>
      <c r="C151" s="401"/>
      <c r="D151" s="401"/>
      <c r="E151" s="401"/>
      <c r="F151" s="401"/>
      <c r="G151" s="401"/>
      <c r="H151" s="401"/>
      <c r="I151" s="401"/>
      <c r="J151" s="403"/>
      <c r="K151" s="401"/>
      <c r="L151" s="401"/>
      <c r="M151" s="401"/>
      <c r="N151" s="401"/>
    </row>
    <row r="152" spans="1:14" ht="12.75">
      <c r="A152" s="400"/>
      <c r="B152" s="400" t="s">
        <v>635</v>
      </c>
      <c r="C152" s="400" t="s">
        <v>636</v>
      </c>
      <c r="D152" s="400" t="s">
        <v>804</v>
      </c>
      <c r="E152" s="400" t="s">
        <v>805</v>
      </c>
      <c r="F152" s="400" t="s">
        <v>636</v>
      </c>
      <c r="G152" s="400"/>
      <c r="H152" s="400" t="s">
        <v>315</v>
      </c>
      <c r="I152" s="400" t="s">
        <v>636</v>
      </c>
      <c r="J152" s="402">
        <v>1554.1</v>
      </c>
      <c r="K152" s="400" t="s">
        <v>639</v>
      </c>
      <c r="L152" s="400" t="s">
        <v>640</v>
      </c>
      <c r="M152" s="400" t="s">
        <v>806</v>
      </c>
      <c r="N152" s="400" t="s">
        <v>807</v>
      </c>
    </row>
    <row r="153" spans="1:14" ht="12.75">
      <c r="A153" s="401"/>
      <c r="B153" s="401"/>
      <c r="C153" s="401"/>
      <c r="D153" s="401"/>
      <c r="E153" s="401"/>
      <c r="F153" s="401"/>
      <c r="G153" s="401"/>
      <c r="H153" s="401"/>
      <c r="I153" s="401"/>
      <c r="J153" s="403"/>
      <c r="K153" s="401"/>
      <c r="L153" s="401"/>
      <c r="M153" s="401"/>
      <c r="N153" s="401"/>
    </row>
    <row r="154" spans="1:14" ht="12.75">
      <c r="A154" s="400"/>
      <c r="B154" s="400" t="s">
        <v>635</v>
      </c>
      <c r="C154" s="400" t="s">
        <v>636</v>
      </c>
      <c r="D154" s="400" t="s">
        <v>808</v>
      </c>
      <c r="E154" s="400" t="s">
        <v>809</v>
      </c>
      <c r="F154" s="400" t="s">
        <v>636</v>
      </c>
      <c r="G154" s="400"/>
      <c r="H154" s="400" t="s">
        <v>220</v>
      </c>
      <c r="I154" s="400" t="s">
        <v>636</v>
      </c>
      <c r="J154" s="402">
        <v>2554.55</v>
      </c>
      <c r="K154" s="400" t="s">
        <v>639</v>
      </c>
      <c r="L154" s="400" t="s">
        <v>645</v>
      </c>
      <c r="M154" s="400" t="s">
        <v>806</v>
      </c>
      <c r="N154" s="400" t="s">
        <v>810</v>
      </c>
    </row>
    <row r="155" spans="1:14" ht="12.75">
      <c r="A155" s="401"/>
      <c r="B155" s="401"/>
      <c r="C155" s="401"/>
      <c r="D155" s="401"/>
      <c r="E155" s="401"/>
      <c r="F155" s="401"/>
      <c r="G155" s="401"/>
      <c r="H155" s="401"/>
      <c r="I155" s="401"/>
      <c r="J155" s="403"/>
      <c r="K155" s="401"/>
      <c r="L155" s="401"/>
      <c r="M155" s="401"/>
      <c r="N155" s="401"/>
    </row>
    <row r="156" spans="1:14" ht="12.75">
      <c r="A156" s="400"/>
      <c r="B156" s="400" t="s">
        <v>635</v>
      </c>
      <c r="C156" s="400" t="s">
        <v>636</v>
      </c>
      <c r="D156" s="400" t="s">
        <v>811</v>
      </c>
      <c r="E156" s="400" t="s">
        <v>812</v>
      </c>
      <c r="F156" s="400" t="s">
        <v>636</v>
      </c>
      <c r="G156" s="400"/>
      <c r="H156" s="400" t="s">
        <v>220</v>
      </c>
      <c r="I156" s="400" t="s">
        <v>636</v>
      </c>
      <c r="J156" s="404">
        <v>210</v>
      </c>
      <c r="K156" s="400" t="s">
        <v>639</v>
      </c>
      <c r="L156" s="400" t="s">
        <v>645</v>
      </c>
      <c r="M156" s="400" t="s">
        <v>430</v>
      </c>
      <c r="N156" s="400" t="s">
        <v>813</v>
      </c>
    </row>
    <row r="157" spans="1:14" ht="12.75">
      <c r="A157" s="401"/>
      <c r="B157" s="401"/>
      <c r="C157" s="401"/>
      <c r="D157" s="401"/>
      <c r="E157" s="401"/>
      <c r="F157" s="401"/>
      <c r="G157" s="401"/>
      <c r="H157" s="401"/>
      <c r="I157" s="401"/>
      <c r="J157" s="403"/>
      <c r="K157" s="401"/>
      <c r="L157" s="401"/>
      <c r="M157" s="401"/>
      <c r="N157" s="401"/>
    </row>
    <row r="158" spans="1:14" ht="12.75">
      <c r="A158" s="400"/>
      <c r="B158" s="400" t="s">
        <v>635</v>
      </c>
      <c r="C158" s="400" t="s">
        <v>636</v>
      </c>
      <c r="D158" s="400" t="s">
        <v>814</v>
      </c>
      <c r="E158" s="400" t="s">
        <v>815</v>
      </c>
      <c r="F158" s="400" t="s">
        <v>636</v>
      </c>
      <c r="G158" s="400"/>
      <c r="H158" s="400" t="s">
        <v>220</v>
      </c>
      <c r="I158" s="400" t="s">
        <v>636</v>
      </c>
      <c r="J158" s="404">
        <v>772</v>
      </c>
      <c r="K158" s="400" t="s">
        <v>639</v>
      </c>
      <c r="L158" s="400" t="s">
        <v>816</v>
      </c>
      <c r="M158" s="400" t="s">
        <v>430</v>
      </c>
      <c r="N158" s="400" t="s">
        <v>813</v>
      </c>
    </row>
    <row r="159" spans="1:14" ht="12.75">
      <c r="A159" s="401"/>
      <c r="B159" s="401"/>
      <c r="C159" s="401"/>
      <c r="D159" s="401"/>
      <c r="E159" s="401"/>
      <c r="F159" s="401"/>
      <c r="G159" s="401"/>
      <c r="H159" s="401"/>
      <c r="I159" s="401"/>
      <c r="J159" s="403"/>
      <c r="K159" s="401"/>
      <c r="L159" s="401"/>
      <c r="M159" s="401"/>
      <c r="N159" s="401"/>
    </row>
    <row r="160" spans="1:14" ht="12.75">
      <c r="A160" s="400"/>
      <c r="B160" s="400" t="s">
        <v>635</v>
      </c>
      <c r="C160" s="400" t="s">
        <v>636</v>
      </c>
      <c r="D160" s="400" t="s">
        <v>817</v>
      </c>
      <c r="E160" s="400" t="s">
        <v>818</v>
      </c>
      <c r="F160" s="400" t="s">
        <v>636</v>
      </c>
      <c r="G160" s="400"/>
      <c r="H160" s="400" t="s">
        <v>220</v>
      </c>
      <c r="I160" s="400" t="s">
        <v>636</v>
      </c>
      <c r="J160" s="404">
        <v>417</v>
      </c>
      <c r="K160" s="400" t="s">
        <v>639</v>
      </c>
      <c r="L160" s="400" t="s">
        <v>819</v>
      </c>
      <c r="M160" s="400" t="s">
        <v>430</v>
      </c>
      <c r="N160" s="400" t="s">
        <v>813</v>
      </c>
    </row>
    <row r="161" spans="1:14" ht="12.75">
      <c r="A161" s="401"/>
      <c r="B161" s="401"/>
      <c r="C161" s="401"/>
      <c r="D161" s="401"/>
      <c r="E161" s="401"/>
      <c r="F161" s="401"/>
      <c r="G161" s="401"/>
      <c r="H161" s="401"/>
      <c r="I161" s="401"/>
      <c r="J161" s="403"/>
      <c r="K161" s="401"/>
      <c r="L161" s="401"/>
      <c r="M161" s="401"/>
      <c r="N161" s="401"/>
    </row>
    <row r="162" spans="1:14" ht="12.75">
      <c r="A162" s="400"/>
      <c r="B162" s="400" t="s">
        <v>635</v>
      </c>
      <c r="C162" s="400" t="s">
        <v>636</v>
      </c>
      <c r="D162" s="400" t="s">
        <v>820</v>
      </c>
      <c r="E162" s="400" t="s">
        <v>821</v>
      </c>
      <c r="F162" s="400" t="s">
        <v>636</v>
      </c>
      <c r="G162" s="400"/>
      <c r="H162" s="400" t="s">
        <v>220</v>
      </c>
      <c r="I162" s="400" t="s">
        <v>636</v>
      </c>
      <c r="J162" s="404">
        <v>450</v>
      </c>
      <c r="K162" s="400" t="s">
        <v>639</v>
      </c>
      <c r="L162" s="400" t="s">
        <v>819</v>
      </c>
      <c r="M162" s="400" t="s">
        <v>430</v>
      </c>
      <c r="N162" s="400" t="s">
        <v>822</v>
      </c>
    </row>
    <row r="163" spans="1:14" ht="12.75">
      <c r="A163" s="401"/>
      <c r="B163" s="401"/>
      <c r="C163" s="401"/>
      <c r="D163" s="401"/>
      <c r="E163" s="401"/>
      <c r="F163" s="401"/>
      <c r="G163" s="401"/>
      <c r="H163" s="401"/>
      <c r="I163" s="401"/>
      <c r="J163" s="403"/>
      <c r="K163" s="401"/>
      <c r="L163" s="401"/>
      <c r="M163" s="401"/>
      <c r="N163" s="401"/>
    </row>
    <row r="164" spans="1:14" ht="12.75">
      <c r="A164" s="400"/>
      <c r="B164" s="400" t="s">
        <v>635</v>
      </c>
      <c r="C164" s="400" t="s">
        <v>636</v>
      </c>
      <c r="D164" s="400" t="s">
        <v>823</v>
      </c>
      <c r="E164" s="400" t="s">
        <v>824</v>
      </c>
      <c r="F164" s="400" t="s">
        <v>636</v>
      </c>
      <c r="G164" s="400"/>
      <c r="H164" s="400" t="s">
        <v>220</v>
      </c>
      <c r="I164" s="400" t="s">
        <v>636</v>
      </c>
      <c r="J164" s="404">
        <v>870</v>
      </c>
      <c r="K164" s="400" t="s">
        <v>639</v>
      </c>
      <c r="L164" s="400" t="s">
        <v>816</v>
      </c>
      <c r="M164" s="400" t="s">
        <v>430</v>
      </c>
      <c r="N164" s="400" t="s">
        <v>822</v>
      </c>
    </row>
    <row r="165" spans="1:14" ht="12.75">
      <c r="A165" s="401"/>
      <c r="B165" s="401"/>
      <c r="C165" s="401"/>
      <c r="D165" s="401"/>
      <c r="E165" s="401"/>
      <c r="F165" s="401"/>
      <c r="G165" s="401"/>
      <c r="H165" s="401"/>
      <c r="I165" s="401"/>
      <c r="J165" s="403"/>
      <c r="K165" s="401"/>
      <c r="L165" s="401"/>
      <c r="M165" s="401"/>
      <c r="N165" s="401"/>
    </row>
    <row r="166" spans="1:14" ht="12.75">
      <c r="A166" s="400"/>
      <c r="B166" s="400" t="s">
        <v>635</v>
      </c>
      <c r="C166" s="400" t="s">
        <v>636</v>
      </c>
      <c r="D166" s="400" t="s">
        <v>825</v>
      </c>
      <c r="E166" s="400" t="s">
        <v>826</v>
      </c>
      <c r="F166" s="400" t="s">
        <v>636</v>
      </c>
      <c r="G166" s="400"/>
      <c r="H166" s="400" t="s">
        <v>315</v>
      </c>
      <c r="I166" s="400" t="s">
        <v>636</v>
      </c>
      <c r="J166" s="404">
        <v>210</v>
      </c>
      <c r="K166" s="400" t="s">
        <v>639</v>
      </c>
      <c r="L166" s="400" t="s">
        <v>640</v>
      </c>
      <c r="M166" s="400" t="s">
        <v>641</v>
      </c>
      <c r="N166" s="400" t="s">
        <v>642</v>
      </c>
    </row>
    <row r="167" spans="1:14" ht="12.75">
      <c r="A167" s="401"/>
      <c r="B167" s="401"/>
      <c r="C167" s="401"/>
      <c r="D167" s="401"/>
      <c r="E167" s="401"/>
      <c r="F167" s="401"/>
      <c r="G167" s="401"/>
      <c r="H167" s="401"/>
      <c r="I167" s="401"/>
      <c r="J167" s="403"/>
      <c r="K167" s="401"/>
      <c r="L167" s="401"/>
      <c r="M167" s="401"/>
      <c r="N167" s="401"/>
    </row>
    <row r="168" spans="1:14" ht="12.75">
      <c r="A168" s="400"/>
      <c r="B168" s="400" t="s">
        <v>635</v>
      </c>
      <c r="C168" s="400" t="s">
        <v>636</v>
      </c>
      <c r="D168" s="400" t="s">
        <v>827</v>
      </c>
      <c r="E168" s="400" t="s">
        <v>828</v>
      </c>
      <c r="F168" s="400" t="s">
        <v>636</v>
      </c>
      <c r="G168" s="400"/>
      <c r="H168" s="400" t="s">
        <v>220</v>
      </c>
      <c r="I168" s="400" t="s">
        <v>636</v>
      </c>
      <c r="J168" s="404">
        <v>77.5</v>
      </c>
      <c r="K168" s="400" t="s">
        <v>639</v>
      </c>
      <c r="L168" s="400" t="s">
        <v>645</v>
      </c>
      <c r="M168" s="400" t="s">
        <v>641</v>
      </c>
      <c r="N168" s="400" t="s">
        <v>646</v>
      </c>
    </row>
    <row r="169" spans="1:14" ht="12.75">
      <c r="A169" s="401"/>
      <c r="B169" s="401"/>
      <c r="C169" s="401"/>
      <c r="D169" s="401"/>
      <c r="E169" s="401"/>
      <c r="F169" s="401"/>
      <c r="G169" s="401"/>
      <c r="H169" s="401"/>
      <c r="I169" s="401"/>
      <c r="J169" s="403"/>
      <c r="K169" s="401"/>
      <c r="L169" s="401"/>
      <c r="M169" s="401"/>
      <c r="N169" s="401"/>
    </row>
    <row r="170" spans="1:14" ht="12.75">
      <c r="A170" s="400"/>
      <c r="B170" s="400" t="s">
        <v>635</v>
      </c>
      <c r="C170" s="400" t="s">
        <v>636</v>
      </c>
      <c r="D170" s="400" t="s">
        <v>829</v>
      </c>
      <c r="E170" s="400" t="s">
        <v>830</v>
      </c>
      <c r="F170" s="400" t="s">
        <v>636</v>
      </c>
      <c r="G170" s="400"/>
      <c r="H170" s="400" t="s">
        <v>315</v>
      </c>
      <c r="I170" s="400" t="s">
        <v>636</v>
      </c>
      <c r="J170" s="404">
        <v>210</v>
      </c>
      <c r="K170" s="400" t="s">
        <v>639</v>
      </c>
      <c r="L170" s="400" t="s">
        <v>640</v>
      </c>
      <c r="M170" s="400" t="s">
        <v>641</v>
      </c>
      <c r="N170" s="400" t="s">
        <v>642</v>
      </c>
    </row>
    <row r="171" spans="1:14" ht="12.75">
      <c r="A171" s="401"/>
      <c r="B171" s="401"/>
      <c r="C171" s="401"/>
      <c r="D171" s="401"/>
      <c r="E171" s="401"/>
      <c r="F171" s="401"/>
      <c r="G171" s="401"/>
      <c r="H171" s="401"/>
      <c r="I171" s="401"/>
      <c r="J171" s="403"/>
      <c r="K171" s="401"/>
      <c r="L171" s="401"/>
      <c r="M171" s="401"/>
      <c r="N171" s="401"/>
    </row>
    <row r="172" spans="1:14" ht="12.75">
      <c r="A172" s="400"/>
      <c r="B172" s="400" t="s">
        <v>635</v>
      </c>
      <c r="C172" s="400" t="s">
        <v>636</v>
      </c>
      <c r="D172" s="400" t="s">
        <v>831</v>
      </c>
      <c r="E172" s="400" t="s">
        <v>832</v>
      </c>
      <c r="F172" s="400" t="s">
        <v>636</v>
      </c>
      <c r="G172" s="400"/>
      <c r="H172" s="400" t="s">
        <v>220</v>
      </c>
      <c r="I172" s="400" t="s">
        <v>636</v>
      </c>
      <c r="J172" s="404">
        <v>77.5</v>
      </c>
      <c r="K172" s="400" t="s">
        <v>639</v>
      </c>
      <c r="L172" s="400" t="s">
        <v>645</v>
      </c>
      <c r="M172" s="400" t="s">
        <v>641</v>
      </c>
      <c r="N172" s="400" t="s">
        <v>646</v>
      </c>
    </row>
    <row r="173" spans="1:14" ht="12.75">
      <c r="A173" s="401"/>
      <c r="B173" s="401"/>
      <c r="C173" s="401"/>
      <c r="D173" s="401"/>
      <c r="E173" s="401"/>
      <c r="F173" s="401"/>
      <c r="G173" s="401"/>
      <c r="H173" s="401"/>
      <c r="I173" s="401"/>
      <c r="J173" s="403"/>
      <c r="K173" s="401"/>
      <c r="L173" s="401"/>
      <c r="M173" s="401"/>
      <c r="N173" s="401"/>
    </row>
    <row r="174" spans="1:14" ht="12.75">
      <c r="A174" s="400"/>
      <c r="B174" s="400" t="s">
        <v>635</v>
      </c>
      <c r="C174" s="400" t="s">
        <v>636</v>
      </c>
      <c r="D174" s="400" t="s">
        <v>833</v>
      </c>
      <c r="E174" s="400" t="s">
        <v>834</v>
      </c>
      <c r="F174" s="400" t="s">
        <v>636</v>
      </c>
      <c r="G174" s="400"/>
      <c r="H174" s="400" t="s">
        <v>220</v>
      </c>
      <c r="I174" s="400" t="s">
        <v>636</v>
      </c>
      <c r="J174" s="402">
        <v>5256</v>
      </c>
      <c r="K174" s="400" t="s">
        <v>639</v>
      </c>
      <c r="L174" s="400" t="s">
        <v>816</v>
      </c>
      <c r="M174" s="400" t="s">
        <v>835</v>
      </c>
      <c r="N174" s="400" t="s">
        <v>836</v>
      </c>
    </row>
    <row r="175" spans="1:14" ht="12.75">
      <c r="A175" s="401"/>
      <c r="B175" s="401"/>
      <c r="C175" s="401"/>
      <c r="D175" s="401"/>
      <c r="E175" s="401"/>
      <c r="F175" s="401"/>
      <c r="G175" s="401"/>
      <c r="H175" s="401"/>
      <c r="I175" s="401"/>
      <c r="J175" s="403"/>
      <c r="K175" s="401"/>
      <c r="L175" s="401"/>
      <c r="M175" s="401"/>
      <c r="N175" s="401"/>
    </row>
    <row r="176" spans="1:14" ht="12.75">
      <c r="A176" s="400"/>
      <c r="B176" s="400" t="s">
        <v>635</v>
      </c>
      <c r="C176" s="400" t="s">
        <v>636</v>
      </c>
      <c r="D176" s="400" t="s">
        <v>837</v>
      </c>
      <c r="E176" s="400" t="s">
        <v>838</v>
      </c>
      <c r="F176" s="400" t="s">
        <v>636</v>
      </c>
      <c r="G176" s="400"/>
      <c r="H176" s="400" t="s">
        <v>220</v>
      </c>
      <c r="I176" s="400" t="s">
        <v>636</v>
      </c>
      <c r="J176" s="402">
        <v>2289</v>
      </c>
      <c r="K176" s="400" t="s">
        <v>639</v>
      </c>
      <c r="L176" s="400" t="s">
        <v>819</v>
      </c>
      <c r="M176" s="400" t="s">
        <v>835</v>
      </c>
      <c r="N176" s="400" t="s">
        <v>836</v>
      </c>
    </row>
    <row r="177" spans="1:14" ht="12.75">
      <c r="A177" s="401"/>
      <c r="B177" s="401"/>
      <c r="C177" s="401"/>
      <c r="D177" s="401"/>
      <c r="E177" s="401"/>
      <c r="F177" s="401"/>
      <c r="G177" s="401"/>
      <c r="H177" s="401"/>
      <c r="I177" s="401"/>
      <c r="J177" s="403"/>
      <c r="K177" s="401"/>
      <c r="L177" s="401"/>
      <c r="M177" s="401"/>
      <c r="N177" s="401"/>
    </row>
    <row r="178" spans="1:14" ht="12.75">
      <c r="A178" s="400"/>
      <c r="B178" s="400" t="s">
        <v>635</v>
      </c>
      <c r="C178" s="400" t="s">
        <v>636</v>
      </c>
      <c r="D178" s="400" t="s">
        <v>839</v>
      </c>
      <c r="E178" s="400" t="s">
        <v>840</v>
      </c>
      <c r="F178" s="400" t="s">
        <v>636</v>
      </c>
      <c r="G178" s="400"/>
      <c r="H178" s="400" t="s">
        <v>315</v>
      </c>
      <c r="I178" s="400" t="s">
        <v>636</v>
      </c>
      <c r="J178" s="404">
        <v>212.5</v>
      </c>
      <c r="K178" s="400" t="s">
        <v>639</v>
      </c>
      <c r="L178" s="400" t="s">
        <v>640</v>
      </c>
      <c r="M178" s="400" t="s">
        <v>641</v>
      </c>
      <c r="N178" s="400" t="s">
        <v>642</v>
      </c>
    </row>
    <row r="179" spans="1:14" ht="12.75">
      <c r="A179" s="401"/>
      <c r="B179" s="401"/>
      <c r="C179" s="401"/>
      <c r="D179" s="401"/>
      <c r="E179" s="401"/>
      <c r="F179" s="401"/>
      <c r="G179" s="401"/>
      <c r="H179" s="401"/>
      <c r="I179" s="401"/>
      <c r="J179" s="403"/>
      <c r="K179" s="401"/>
      <c r="L179" s="401"/>
      <c r="M179" s="401"/>
      <c r="N179" s="401"/>
    </row>
    <row r="180" spans="1:14" ht="12.75">
      <c r="A180" s="400"/>
      <c r="B180" s="400" t="s">
        <v>635</v>
      </c>
      <c r="C180" s="400" t="s">
        <v>636</v>
      </c>
      <c r="D180" s="400" t="s">
        <v>841</v>
      </c>
      <c r="E180" s="400" t="s">
        <v>842</v>
      </c>
      <c r="F180" s="400" t="s">
        <v>636</v>
      </c>
      <c r="G180" s="400"/>
      <c r="H180" s="400" t="s">
        <v>220</v>
      </c>
      <c r="I180" s="400" t="s">
        <v>636</v>
      </c>
      <c r="J180" s="404">
        <v>105</v>
      </c>
      <c r="K180" s="400" t="s">
        <v>639</v>
      </c>
      <c r="L180" s="400" t="s">
        <v>645</v>
      </c>
      <c r="M180" s="400" t="s">
        <v>641</v>
      </c>
      <c r="N180" s="400" t="s">
        <v>646</v>
      </c>
    </row>
    <row r="181" spans="1:14" ht="12.75">
      <c r="A181" s="401"/>
      <c r="B181" s="401"/>
      <c r="C181" s="401"/>
      <c r="D181" s="401"/>
      <c r="E181" s="401"/>
      <c r="F181" s="401"/>
      <c r="G181" s="401"/>
      <c r="H181" s="401"/>
      <c r="I181" s="401"/>
      <c r="J181" s="403"/>
      <c r="K181" s="401"/>
      <c r="L181" s="401"/>
      <c r="M181" s="401"/>
      <c r="N181" s="401"/>
    </row>
    <row r="182" spans="1:14" ht="12.75">
      <c r="A182" s="400"/>
      <c r="B182" s="400" t="s">
        <v>635</v>
      </c>
      <c r="C182" s="400" t="s">
        <v>636</v>
      </c>
      <c r="D182" s="400" t="s">
        <v>843</v>
      </c>
      <c r="E182" s="400" t="s">
        <v>844</v>
      </c>
      <c r="F182" s="400" t="s">
        <v>636</v>
      </c>
      <c r="G182" s="400"/>
      <c r="H182" s="400" t="s">
        <v>315</v>
      </c>
      <c r="I182" s="400" t="s">
        <v>636</v>
      </c>
      <c r="J182" s="404">
        <v>237.5</v>
      </c>
      <c r="K182" s="400" t="s">
        <v>639</v>
      </c>
      <c r="L182" s="400" t="s">
        <v>640</v>
      </c>
      <c r="M182" s="400" t="s">
        <v>641</v>
      </c>
      <c r="N182" s="400" t="s">
        <v>642</v>
      </c>
    </row>
    <row r="183" spans="1:14" ht="12.75">
      <c r="A183" s="401"/>
      <c r="B183" s="401"/>
      <c r="C183" s="401"/>
      <c r="D183" s="401"/>
      <c r="E183" s="401"/>
      <c r="F183" s="401"/>
      <c r="G183" s="401"/>
      <c r="H183" s="401"/>
      <c r="I183" s="401"/>
      <c r="J183" s="403"/>
      <c r="K183" s="401"/>
      <c r="L183" s="401"/>
      <c r="M183" s="401"/>
      <c r="N183" s="401"/>
    </row>
    <row r="184" spans="1:14" ht="12.75">
      <c r="A184" s="400"/>
      <c r="B184" s="400" t="s">
        <v>635</v>
      </c>
      <c r="C184" s="400" t="s">
        <v>636</v>
      </c>
      <c r="D184" s="400" t="s">
        <v>845</v>
      </c>
      <c r="E184" s="400" t="s">
        <v>846</v>
      </c>
      <c r="F184" s="400" t="s">
        <v>636</v>
      </c>
      <c r="G184" s="400"/>
      <c r="H184" s="400" t="s">
        <v>220</v>
      </c>
      <c r="I184" s="400" t="s">
        <v>636</v>
      </c>
      <c r="J184" s="404">
        <v>77.5</v>
      </c>
      <c r="K184" s="400" t="s">
        <v>639</v>
      </c>
      <c r="L184" s="400" t="s">
        <v>645</v>
      </c>
      <c r="M184" s="400" t="s">
        <v>641</v>
      </c>
      <c r="N184" s="400" t="s">
        <v>646</v>
      </c>
    </row>
    <row r="185" spans="1:14" ht="12.75">
      <c r="A185" s="401"/>
      <c r="B185" s="401"/>
      <c r="C185" s="401"/>
      <c r="D185" s="401"/>
      <c r="E185" s="401"/>
      <c r="F185" s="401"/>
      <c r="G185" s="401"/>
      <c r="H185" s="401"/>
      <c r="I185" s="401"/>
      <c r="J185" s="403"/>
      <c r="K185" s="401"/>
      <c r="L185" s="401"/>
      <c r="M185" s="401"/>
      <c r="N185" s="401"/>
    </row>
    <row r="186" spans="1:14" ht="12.75">
      <c r="A186" s="400"/>
      <c r="B186" s="400" t="s">
        <v>635</v>
      </c>
      <c r="C186" s="400" t="s">
        <v>636</v>
      </c>
      <c r="D186" s="400" t="s">
        <v>847</v>
      </c>
      <c r="E186" s="400" t="s">
        <v>848</v>
      </c>
      <c r="F186" s="400" t="s">
        <v>636</v>
      </c>
      <c r="G186" s="400"/>
      <c r="H186" s="400" t="s">
        <v>220</v>
      </c>
      <c r="I186" s="400" t="s">
        <v>636</v>
      </c>
      <c r="J186" s="402">
        <v>3300</v>
      </c>
      <c r="K186" s="400" t="s">
        <v>639</v>
      </c>
      <c r="L186" s="400" t="s">
        <v>645</v>
      </c>
      <c r="M186" s="400" t="s">
        <v>689</v>
      </c>
      <c r="N186" s="400" t="s">
        <v>849</v>
      </c>
    </row>
    <row r="187" spans="1:14" ht="12.75">
      <c r="A187" s="401"/>
      <c r="B187" s="401"/>
      <c r="C187" s="401"/>
      <c r="D187" s="401"/>
      <c r="E187" s="401"/>
      <c r="F187" s="401"/>
      <c r="G187" s="401"/>
      <c r="H187" s="401"/>
      <c r="I187" s="401"/>
      <c r="J187" s="403"/>
      <c r="K187" s="401"/>
      <c r="L187" s="401"/>
      <c r="M187" s="401"/>
      <c r="N187" s="401"/>
    </row>
    <row r="188" spans="1:14" ht="12.75">
      <c r="A188" s="400"/>
      <c r="B188" s="400" t="s">
        <v>635</v>
      </c>
      <c r="C188" s="400" t="s">
        <v>636</v>
      </c>
      <c r="D188" s="400" t="s">
        <v>850</v>
      </c>
      <c r="E188" s="400" t="s">
        <v>851</v>
      </c>
      <c r="F188" s="400" t="s">
        <v>636</v>
      </c>
      <c r="G188" s="400"/>
      <c r="H188" s="400" t="s">
        <v>220</v>
      </c>
      <c r="I188" s="400" t="s">
        <v>636</v>
      </c>
      <c r="J188" s="402">
        <v>2121</v>
      </c>
      <c r="K188" s="400" t="s">
        <v>639</v>
      </c>
      <c r="L188" s="400" t="s">
        <v>645</v>
      </c>
      <c r="M188" s="400" t="s">
        <v>689</v>
      </c>
      <c r="N188" s="400" t="s">
        <v>852</v>
      </c>
    </row>
    <row r="189" spans="1:14" ht="12.75">
      <c r="A189" s="401"/>
      <c r="B189" s="401"/>
      <c r="C189" s="401"/>
      <c r="D189" s="401"/>
      <c r="E189" s="401"/>
      <c r="F189" s="401"/>
      <c r="G189" s="401"/>
      <c r="H189" s="401"/>
      <c r="I189" s="401"/>
      <c r="J189" s="403"/>
      <c r="K189" s="401"/>
      <c r="L189" s="401"/>
      <c r="M189" s="401"/>
      <c r="N189" s="401"/>
    </row>
    <row r="190" spans="1:14" ht="12.75">
      <c r="A190" s="400"/>
      <c r="B190" s="400" t="s">
        <v>635</v>
      </c>
      <c r="C190" s="400" t="s">
        <v>636</v>
      </c>
      <c r="D190" s="400" t="s">
        <v>853</v>
      </c>
      <c r="E190" s="400" t="s">
        <v>854</v>
      </c>
      <c r="F190" s="400" t="s">
        <v>636</v>
      </c>
      <c r="G190" s="400"/>
      <c r="H190" s="400" t="s">
        <v>220</v>
      </c>
      <c r="I190" s="400" t="s">
        <v>636</v>
      </c>
      <c r="J190" s="404">
        <v>969</v>
      </c>
      <c r="K190" s="400" t="s">
        <v>639</v>
      </c>
      <c r="L190" s="400" t="s">
        <v>645</v>
      </c>
      <c r="M190" s="400" t="s">
        <v>689</v>
      </c>
      <c r="N190" s="400" t="s">
        <v>699</v>
      </c>
    </row>
    <row r="191" spans="1:14" ht="12.75">
      <c r="A191" s="401"/>
      <c r="B191" s="401"/>
      <c r="C191" s="401"/>
      <c r="D191" s="401"/>
      <c r="E191" s="401"/>
      <c r="F191" s="401"/>
      <c r="G191" s="401"/>
      <c r="H191" s="401"/>
      <c r="I191" s="401"/>
      <c r="J191" s="403"/>
      <c r="K191" s="401"/>
      <c r="L191" s="401"/>
      <c r="M191" s="401"/>
      <c r="N191" s="401"/>
    </row>
    <row r="192" spans="1:14" ht="12.75">
      <c r="A192" s="400"/>
      <c r="B192" s="400" t="s">
        <v>635</v>
      </c>
      <c r="C192" s="400" t="s">
        <v>636</v>
      </c>
      <c r="D192" s="400" t="s">
        <v>855</v>
      </c>
      <c r="E192" s="400" t="s">
        <v>856</v>
      </c>
      <c r="F192" s="400" t="s">
        <v>636</v>
      </c>
      <c r="G192" s="400"/>
      <c r="H192" s="400" t="s">
        <v>220</v>
      </c>
      <c r="I192" s="400" t="s">
        <v>636</v>
      </c>
      <c r="J192" s="402">
        <v>1320</v>
      </c>
      <c r="K192" s="400" t="s">
        <v>639</v>
      </c>
      <c r="L192" s="400" t="s">
        <v>645</v>
      </c>
      <c r="M192" s="400" t="s">
        <v>689</v>
      </c>
      <c r="N192" s="400" t="s">
        <v>696</v>
      </c>
    </row>
    <row r="193" spans="1:14" ht="12.75">
      <c r="A193" s="401"/>
      <c r="B193" s="401"/>
      <c r="C193" s="401"/>
      <c r="D193" s="401"/>
      <c r="E193" s="401"/>
      <c r="F193" s="401"/>
      <c r="G193" s="401"/>
      <c r="H193" s="401"/>
      <c r="I193" s="401"/>
      <c r="J193" s="403"/>
      <c r="K193" s="401"/>
      <c r="L193" s="401"/>
      <c r="M193" s="401"/>
      <c r="N193" s="401"/>
    </row>
    <row r="194" spans="1:14" ht="12.75">
      <c r="A194" s="400"/>
      <c r="B194" s="400" t="s">
        <v>635</v>
      </c>
      <c r="C194" s="400" t="s">
        <v>636</v>
      </c>
      <c r="D194" s="400" t="s">
        <v>857</v>
      </c>
      <c r="E194" s="400" t="s">
        <v>858</v>
      </c>
      <c r="F194" s="400" t="s">
        <v>636</v>
      </c>
      <c r="G194" s="400"/>
      <c r="H194" s="400" t="s">
        <v>315</v>
      </c>
      <c r="I194" s="400" t="s">
        <v>636</v>
      </c>
      <c r="J194" s="402">
        <v>3310</v>
      </c>
      <c r="K194" s="400" t="s">
        <v>639</v>
      </c>
      <c r="L194" s="400" t="s">
        <v>640</v>
      </c>
      <c r="M194" s="400" t="s">
        <v>689</v>
      </c>
      <c r="N194" s="400" t="s">
        <v>690</v>
      </c>
    </row>
    <row r="195" spans="1:14" ht="12.75">
      <c r="A195" s="401"/>
      <c r="B195" s="401"/>
      <c r="C195" s="401"/>
      <c r="D195" s="401"/>
      <c r="E195" s="401"/>
      <c r="F195" s="401"/>
      <c r="G195" s="401"/>
      <c r="H195" s="401"/>
      <c r="I195" s="401"/>
      <c r="J195" s="403"/>
      <c r="K195" s="401"/>
      <c r="L195" s="401"/>
      <c r="M195" s="401"/>
      <c r="N195" s="401"/>
    </row>
    <row r="196" spans="1:14" ht="12.75">
      <c r="A196" s="400"/>
      <c r="B196" s="400" t="s">
        <v>635</v>
      </c>
      <c r="C196" s="400" t="s">
        <v>636</v>
      </c>
      <c r="D196" s="400" t="s">
        <v>859</v>
      </c>
      <c r="E196" s="400" t="s">
        <v>860</v>
      </c>
      <c r="F196" s="400" t="s">
        <v>636</v>
      </c>
      <c r="G196" s="400"/>
      <c r="H196" s="400" t="s">
        <v>315</v>
      </c>
      <c r="I196" s="400" t="s">
        <v>636</v>
      </c>
      <c r="J196" s="402">
        <v>2104.5</v>
      </c>
      <c r="K196" s="400" t="s">
        <v>639</v>
      </c>
      <c r="L196" s="400" t="s">
        <v>640</v>
      </c>
      <c r="M196" s="400" t="s">
        <v>689</v>
      </c>
      <c r="N196" s="400" t="s">
        <v>693</v>
      </c>
    </row>
    <row r="197" spans="1:14" ht="12.75">
      <c r="A197" s="401"/>
      <c r="B197" s="401"/>
      <c r="C197" s="401"/>
      <c r="D197" s="401"/>
      <c r="E197" s="401"/>
      <c r="F197" s="401"/>
      <c r="G197" s="401"/>
      <c r="H197" s="401"/>
      <c r="I197" s="401"/>
      <c r="J197" s="403"/>
      <c r="K197" s="401"/>
      <c r="L197" s="401"/>
      <c r="M197" s="401"/>
      <c r="N197" s="401"/>
    </row>
    <row r="198" spans="1:14" ht="12.75">
      <c r="A198" s="400"/>
      <c r="B198" s="400" t="s">
        <v>635</v>
      </c>
      <c r="C198" s="400" t="s">
        <v>636</v>
      </c>
      <c r="D198" s="400" t="s">
        <v>861</v>
      </c>
      <c r="E198" s="400" t="s">
        <v>862</v>
      </c>
      <c r="F198" s="400" t="s">
        <v>636</v>
      </c>
      <c r="G198" s="400"/>
      <c r="H198" s="400" t="s">
        <v>315</v>
      </c>
      <c r="I198" s="400" t="s">
        <v>636</v>
      </c>
      <c r="J198" s="402">
        <v>3721</v>
      </c>
      <c r="K198" s="400" t="s">
        <v>639</v>
      </c>
      <c r="L198" s="400" t="s">
        <v>640</v>
      </c>
      <c r="M198" s="400" t="s">
        <v>689</v>
      </c>
      <c r="N198" s="400" t="s">
        <v>738</v>
      </c>
    </row>
    <row r="199" spans="1:14" ht="12.75">
      <c r="A199" s="401"/>
      <c r="B199" s="401"/>
      <c r="C199" s="401"/>
      <c r="D199" s="401"/>
      <c r="E199" s="401"/>
      <c r="F199" s="401"/>
      <c r="G199" s="401"/>
      <c r="H199" s="401"/>
      <c r="I199" s="401"/>
      <c r="J199" s="403"/>
      <c r="K199" s="401"/>
      <c r="L199" s="401"/>
      <c r="M199" s="401"/>
      <c r="N199" s="401"/>
    </row>
    <row r="200" spans="1:14" ht="12.75">
      <c r="A200" s="400"/>
      <c r="B200" s="400" t="s">
        <v>635</v>
      </c>
      <c r="C200" s="400" t="s">
        <v>636</v>
      </c>
      <c r="D200" s="400" t="s">
        <v>863</v>
      </c>
      <c r="E200" s="400" t="s">
        <v>864</v>
      </c>
      <c r="F200" s="400" t="s">
        <v>636</v>
      </c>
      <c r="G200" s="400"/>
      <c r="H200" s="400" t="s">
        <v>315</v>
      </c>
      <c r="I200" s="400" t="s">
        <v>636</v>
      </c>
      <c r="J200" s="404">
        <v>210</v>
      </c>
      <c r="K200" s="400" t="s">
        <v>639</v>
      </c>
      <c r="L200" s="400" t="s">
        <v>640</v>
      </c>
      <c r="M200" s="400" t="s">
        <v>641</v>
      </c>
      <c r="N200" s="400" t="s">
        <v>642</v>
      </c>
    </row>
    <row r="201" spans="1:14" ht="12.75">
      <c r="A201" s="401"/>
      <c r="B201" s="401"/>
      <c r="C201" s="401"/>
      <c r="D201" s="401"/>
      <c r="E201" s="401"/>
      <c r="F201" s="401"/>
      <c r="G201" s="401"/>
      <c r="H201" s="401"/>
      <c r="I201" s="401"/>
      <c r="J201" s="403"/>
      <c r="K201" s="401"/>
      <c r="L201" s="401"/>
      <c r="M201" s="401"/>
      <c r="N201" s="401"/>
    </row>
    <row r="202" spans="1:14" ht="12.75">
      <c r="A202" s="400"/>
      <c r="B202" s="400" t="s">
        <v>635</v>
      </c>
      <c r="C202" s="400" t="s">
        <v>636</v>
      </c>
      <c r="D202" s="400" t="s">
        <v>865</v>
      </c>
      <c r="E202" s="400" t="s">
        <v>866</v>
      </c>
      <c r="F202" s="400" t="s">
        <v>636</v>
      </c>
      <c r="G202" s="400"/>
      <c r="H202" s="400" t="s">
        <v>220</v>
      </c>
      <c r="I202" s="400" t="s">
        <v>636</v>
      </c>
      <c r="J202" s="404">
        <v>80</v>
      </c>
      <c r="K202" s="400" t="s">
        <v>639</v>
      </c>
      <c r="L202" s="400" t="s">
        <v>645</v>
      </c>
      <c r="M202" s="400" t="s">
        <v>641</v>
      </c>
      <c r="N202" s="400" t="s">
        <v>646</v>
      </c>
    </row>
    <row r="203" spans="1:14" ht="12.75">
      <c r="A203" s="401"/>
      <c r="B203" s="401"/>
      <c r="C203" s="401"/>
      <c r="D203" s="401"/>
      <c r="E203" s="401"/>
      <c r="F203" s="401"/>
      <c r="G203" s="401"/>
      <c r="H203" s="401"/>
      <c r="I203" s="401"/>
      <c r="J203" s="403"/>
      <c r="K203" s="401"/>
      <c r="L203" s="401"/>
      <c r="M203" s="401"/>
      <c r="N203" s="401"/>
    </row>
    <row r="204" spans="1:14" ht="12.75">
      <c r="A204" s="400"/>
      <c r="B204" s="400" t="s">
        <v>635</v>
      </c>
      <c r="C204" s="400" t="s">
        <v>636</v>
      </c>
      <c r="D204" s="400" t="s">
        <v>867</v>
      </c>
      <c r="E204" s="400" t="s">
        <v>868</v>
      </c>
      <c r="F204" s="400" t="s">
        <v>636</v>
      </c>
      <c r="G204" s="400"/>
      <c r="H204" s="400" t="s">
        <v>315</v>
      </c>
      <c r="I204" s="400" t="s">
        <v>636</v>
      </c>
      <c r="J204" s="404">
        <v>185</v>
      </c>
      <c r="K204" s="400" t="s">
        <v>639</v>
      </c>
      <c r="L204" s="400" t="s">
        <v>640</v>
      </c>
      <c r="M204" s="400" t="s">
        <v>641</v>
      </c>
      <c r="N204" s="400" t="s">
        <v>642</v>
      </c>
    </row>
    <row r="205" spans="1:14" ht="12.75">
      <c r="A205" s="401"/>
      <c r="B205" s="401"/>
      <c r="C205" s="401"/>
      <c r="D205" s="401"/>
      <c r="E205" s="401"/>
      <c r="F205" s="401"/>
      <c r="G205" s="401"/>
      <c r="H205" s="401"/>
      <c r="I205" s="401"/>
      <c r="J205" s="403"/>
      <c r="K205" s="401"/>
      <c r="L205" s="401"/>
      <c r="M205" s="401"/>
      <c r="N205" s="401"/>
    </row>
    <row r="206" spans="1:14" ht="12.75">
      <c r="A206" s="400"/>
      <c r="B206" s="400" t="s">
        <v>635</v>
      </c>
      <c r="C206" s="400" t="s">
        <v>636</v>
      </c>
      <c r="D206" s="400" t="s">
        <v>869</v>
      </c>
      <c r="E206" s="400" t="s">
        <v>870</v>
      </c>
      <c r="F206" s="400" t="s">
        <v>636</v>
      </c>
      <c r="G206" s="400"/>
      <c r="H206" s="400" t="s">
        <v>220</v>
      </c>
      <c r="I206" s="400" t="s">
        <v>636</v>
      </c>
      <c r="J206" s="404">
        <v>77.5</v>
      </c>
      <c r="K206" s="400" t="s">
        <v>639</v>
      </c>
      <c r="L206" s="400" t="s">
        <v>645</v>
      </c>
      <c r="M206" s="400" t="s">
        <v>641</v>
      </c>
      <c r="N206" s="400" t="s">
        <v>646</v>
      </c>
    </row>
    <row r="207" spans="1:14" ht="12.75">
      <c r="A207" s="401"/>
      <c r="B207" s="401"/>
      <c r="C207" s="401"/>
      <c r="D207" s="401"/>
      <c r="E207" s="401"/>
      <c r="F207" s="401"/>
      <c r="G207" s="401"/>
      <c r="H207" s="401"/>
      <c r="I207" s="401"/>
      <c r="J207" s="403"/>
      <c r="K207" s="401"/>
      <c r="L207" s="401"/>
      <c r="M207" s="401"/>
      <c r="N207" s="401"/>
    </row>
    <row r="208" spans="1:14" ht="12.75">
      <c r="A208" s="400"/>
      <c r="B208" s="400" t="s">
        <v>635</v>
      </c>
      <c r="C208" s="400" t="s">
        <v>636</v>
      </c>
      <c r="D208" s="400" t="s">
        <v>871</v>
      </c>
      <c r="E208" s="400" t="s">
        <v>872</v>
      </c>
      <c r="F208" s="400" t="s">
        <v>636</v>
      </c>
      <c r="G208" s="400"/>
      <c r="H208" s="400" t="s">
        <v>220</v>
      </c>
      <c r="I208" s="400" t="s">
        <v>636</v>
      </c>
      <c r="J208" s="402">
        <v>2635</v>
      </c>
      <c r="K208" s="400" t="s">
        <v>639</v>
      </c>
      <c r="L208" s="400" t="s">
        <v>645</v>
      </c>
      <c r="M208" s="400" t="s">
        <v>429</v>
      </c>
      <c r="N208" s="400" t="s">
        <v>873</v>
      </c>
    </row>
    <row r="209" spans="1:14" ht="12.75">
      <c r="A209" s="401"/>
      <c r="B209" s="401"/>
      <c r="C209" s="401"/>
      <c r="D209" s="401"/>
      <c r="E209" s="401"/>
      <c r="F209" s="401"/>
      <c r="G209" s="401"/>
      <c r="H209" s="401"/>
      <c r="I209" s="401"/>
      <c r="J209" s="403"/>
      <c r="K209" s="401"/>
      <c r="L209" s="401"/>
      <c r="M209" s="401"/>
      <c r="N209" s="401"/>
    </row>
    <row r="210" spans="1:14" ht="12.75">
      <c r="A210" s="400"/>
      <c r="B210" s="400" t="s">
        <v>635</v>
      </c>
      <c r="C210" s="400" t="s">
        <v>636</v>
      </c>
      <c r="D210" s="400" t="s">
        <v>874</v>
      </c>
      <c r="E210" s="400" t="s">
        <v>875</v>
      </c>
      <c r="F210" s="400" t="s">
        <v>636</v>
      </c>
      <c r="G210" s="400"/>
      <c r="H210" s="400" t="s">
        <v>315</v>
      </c>
      <c r="I210" s="400" t="s">
        <v>636</v>
      </c>
      <c r="J210" s="404">
        <v>212.5</v>
      </c>
      <c r="K210" s="400" t="s">
        <v>639</v>
      </c>
      <c r="L210" s="400" t="s">
        <v>640</v>
      </c>
      <c r="M210" s="400" t="s">
        <v>641</v>
      </c>
      <c r="N210" s="400" t="s">
        <v>642</v>
      </c>
    </row>
    <row r="211" spans="1:14" ht="12.75">
      <c r="A211" s="401"/>
      <c r="B211" s="401"/>
      <c r="C211" s="401"/>
      <c r="D211" s="401"/>
      <c r="E211" s="401"/>
      <c r="F211" s="401"/>
      <c r="G211" s="401"/>
      <c r="H211" s="401"/>
      <c r="I211" s="401"/>
      <c r="J211" s="403"/>
      <c r="K211" s="401"/>
      <c r="L211" s="401"/>
      <c r="M211" s="401"/>
      <c r="N211" s="401"/>
    </row>
    <row r="212" spans="1:14" ht="12.75">
      <c r="A212" s="400"/>
      <c r="B212" s="400" t="s">
        <v>635</v>
      </c>
      <c r="C212" s="400" t="s">
        <v>636</v>
      </c>
      <c r="D212" s="400" t="s">
        <v>876</v>
      </c>
      <c r="E212" s="400" t="s">
        <v>877</v>
      </c>
      <c r="F212" s="400" t="s">
        <v>636</v>
      </c>
      <c r="G212" s="400"/>
      <c r="H212" s="400" t="s">
        <v>220</v>
      </c>
      <c r="I212" s="400" t="s">
        <v>636</v>
      </c>
      <c r="J212" s="404">
        <v>105</v>
      </c>
      <c r="K212" s="400" t="s">
        <v>639</v>
      </c>
      <c r="L212" s="400" t="s">
        <v>645</v>
      </c>
      <c r="M212" s="400" t="s">
        <v>641</v>
      </c>
      <c r="N212" s="400" t="s">
        <v>646</v>
      </c>
    </row>
    <row r="213" spans="1:14" ht="12.75">
      <c r="A213" s="401"/>
      <c r="B213" s="401"/>
      <c r="C213" s="401"/>
      <c r="D213" s="401"/>
      <c r="E213" s="401"/>
      <c r="F213" s="401"/>
      <c r="G213" s="401"/>
      <c r="H213" s="401"/>
      <c r="I213" s="401"/>
      <c r="J213" s="403"/>
      <c r="K213" s="401"/>
      <c r="L213" s="401"/>
      <c r="M213" s="401"/>
      <c r="N213" s="401"/>
    </row>
    <row r="214" spans="1:14" ht="12.75">
      <c r="A214" s="400"/>
      <c r="B214" s="400" t="s">
        <v>635</v>
      </c>
      <c r="C214" s="400" t="s">
        <v>636</v>
      </c>
      <c r="D214" s="400" t="s">
        <v>878</v>
      </c>
      <c r="E214" s="400" t="s">
        <v>879</v>
      </c>
      <c r="F214" s="400" t="s">
        <v>636</v>
      </c>
      <c r="G214" s="400"/>
      <c r="H214" s="400" t="s">
        <v>315</v>
      </c>
      <c r="I214" s="400" t="s">
        <v>636</v>
      </c>
      <c r="J214" s="404">
        <v>210</v>
      </c>
      <c r="K214" s="400" t="s">
        <v>639</v>
      </c>
      <c r="L214" s="400" t="s">
        <v>640</v>
      </c>
      <c r="M214" s="400" t="s">
        <v>641</v>
      </c>
      <c r="N214" s="400" t="s">
        <v>642</v>
      </c>
    </row>
    <row r="215" spans="1:14" ht="12.75">
      <c r="A215" s="401"/>
      <c r="B215" s="401"/>
      <c r="C215" s="401"/>
      <c r="D215" s="401"/>
      <c r="E215" s="401"/>
      <c r="F215" s="401"/>
      <c r="G215" s="401"/>
      <c r="H215" s="401"/>
      <c r="I215" s="401"/>
      <c r="J215" s="403"/>
      <c r="K215" s="401"/>
      <c r="L215" s="401"/>
      <c r="M215" s="401"/>
      <c r="N215" s="401"/>
    </row>
    <row r="216" spans="1:14" ht="12.75">
      <c r="A216" s="400"/>
      <c r="B216" s="400" t="s">
        <v>635</v>
      </c>
      <c r="C216" s="400" t="s">
        <v>636</v>
      </c>
      <c r="D216" s="400" t="s">
        <v>880</v>
      </c>
      <c r="E216" s="400" t="s">
        <v>881</v>
      </c>
      <c r="F216" s="400" t="s">
        <v>636</v>
      </c>
      <c r="G216" s="400"/>
      <c r="H216" s="400" t="s">
        <v>220</v>
      </c>
      <c r="I216" s="400" t="s">
        <v>636</v>
      </c>
      <c r="J216" s="404">
        <v>105</v>
      </c>
      <c r="K216" s="400" t="s">
        <v>639</v>
      </c>
      <c r="L216" s="400" t="s">
        <v>645</v>
      </c>
      <c r="M216" s="400" t="s">
        <v>641</v>
      </c>
      <c r="N216" s="400" t="s">
        <v>646</v>
      </c>
    </row>
    <row r="217" spans="1:14" ht="12.75">
      <c r="A217" s="401"/>
      <c r="B217" s="401"/>
      <c r="C217" s="401"/>
      <c r="D217" s="401"/>
      <c r="E217" s="401"/>
      <c r="F217" s="401"/>
      <c r="G217" s="401"/>
      <c r="H217" s="401"/>
      <c r="I217" s="401"/>
      <c r="J217" s="403"/>
      <c r="K217" s="401"/>
      <c r="L217" s="401"/>
      <c r="M217" s="401"/>
      <c r="N217" s="401"/>
    </row>
    <row r="218" spans="1:14" ht="12.75">
      <c r="A218" s="400"/>
      <c r="B218" s="400" t="s">
        <v>635</v>
      </c>
      <c r="C218" s="400" t="s">
        <v>636</v>
      </c>
      <c r="D218" s="400" t="s">
        <v>882</v>
      </c>
      <c r="E218" s="400" t="s">
        <v>883</v>
      </c>
      <c r="F218" s="400" t="s">
        <v>636</v>
      </c>
      <c r="G218" s="400"/>
      <c r="H218" s="400" t="s">
        <v>315</v>
      </c>
      <c r="I218" s="400" t="s">
        <v>636</v>
      </c>
      <c r="J218" s="404">
        <v>185</v>
      </c>
      <c r="K218" s="400" t="s">
        <v>639</v>
      </c>
      <c r="L218" s="400" t="s">
        <v>640</v>
      </c>
      <c r="M218" s="400" t="s">
        <v>641</v>
      </c>
      <c r="N218" s="400" t="s">
        <v>642</v>
      </c>
    </row>
    <row r="219" spans="1:14" ht="12.75">
      <c r="A219" s="401"/>
      <c r="B219" s="401"/>
      <c r="C219" s="401"/>
      <c r="D219" s="401"/>
      <c r="E219" s="401"/>
      <c r="F219" s="401"/>
      <c r="G219" s="401"/>
      <c r="H219" s="401"/>
      <c r="I219" s="401"/>
      <c r="J219" s="403"/>
      <c r="K219" s="401"/>
      <c r="L219" s="401"/>
      <c r="M219" s="401"/>
      <c r="N219" s="401"/>
    </row>
    <row r="220" spans="1:14" ht="12.75">
      <c r="A220" s="400"/>
      <c r="B220" s="400" t="s">
        <v>635</v>
      </c>
      <c r="C220" s="400" t="s">
        <v>636</v>
      </c>
      <c r="D220" s="400" t="s">
        <v>884</v>
      </c>
      <c r="E220" s="400" t="s">
        <v>885</v>
      </c>
      <c r="F220" s="400" t="s">
        <v>636</v>
      </c>
      <c r="G220" s="400"/>
      <c r="H220" s="400" t="s">
        <v>220</v>
      </c>
      <c r="I220" s="400" t="s">
        <v>636</v>
      </c>
      <c r="J220" s="404">
        <v>105</v>
      </c>
      <c r="K220" s="400" t="s">
        <v>639</v>
      </c>
      <c r="L220" s="400" t="s">
        <v>645</v>
      </c>
      <c r="M220" s="400" t="s">
        <v>641</v>
      </c>
      <c r="N220" s="400" t="s">
        <v>646</v>
      </c>
    </row>
    <row r="221" spans="1:14" ht="12.75">
      <c r="A221" s="401"/>
      <c r="B221" s="401"/>
      <c r="C221" s="401"/>
      <c r="D221" s="401"/>
      <c r="E221" s="401"/>
      <c r="F221" s="401"/>
      <c r="G221" s="401"/>
      <c r="H221" s="401"/>
      <c r="I221" s="401"/>
      <c r="J221" s="403"/>
      <c r="K221" s="401"/>
      <c r="L221" s="401"/>
      <c r="M221" s="401"/>
      <c r="N221" s="401"/>
    </row>
    <row r="222" spans="1:14" ht="12.75">
      <c r="A222" s="400"/>
      <c r="B222" s="400" t="s">
        <v>635</v>
      </c>
      <c r="C222" s="400" t="s">
        <v>636</v>
      </c>
      <c r="D222" s="400" t="s">
        <v>886</v>
      </c>
      <c r="E222" s="400" t="s">
        <v>887</v>
      </c>
      <c r="F222" s="400" t="s">
        <v>636</v>
      </c>
      <c r="G222" s="400"/>
      <c r="H222" s="400" t="s">
        <v>315</v>
      </c>
      <c r="I222" s="400" t="s">
        <v>636</v>
      </c>
      <c r="J222" s="404">
        <v>210</v>
      </c>
      <c r="K222" s="400" t="s">
        <v>639</v>
      </c>
      <c r="L222" s="400" t="s">
        <v>640</v>
      </c>
      <c r="M222" s="400" t="s">
        <v>641</v>
      </c>
      <c r="N222" s="400" t="s">
        <v>642</v>
      </c>
    </row>
    <row r="223" spans="1:14" ht="12.75">
      <c r="A223" s="401"/>
      <c r="B223" s="401"/>
      <c r="C223" s="401"/>
      <c r="D223" s="401"/>
      <c r="E223" s="401"/>
      <c r="F223" s="401"/>
      <c r="G223" s="401"/>
      <c r="H223" s="401"/>
      <c r="I223" s="401"/>
      <c r="J223" s="403"/>
      <c r="K223" s="401"/>
      <c r="L223" s="401"/>
      <c r="M223" s="401"/>
      <c r="N223" s="401"/>
    </row>
    <row r="224" spans="1:14" ht="12.75">
      <c r="A224" s="400"/>
      <c r="B224" s="400" t="s">
        <v>635</v>
      </c>
      <c r="C224" s="400" t="s">
        <v>636</v>
      </c>
      <c r="D224" s="400" t="s">
        <v>888</v>
      </c>
      <c r="E224" s="400" t="s">
        <v>889</v>
      </c>
      <c r="F224" s="400" t="s">
        <v>636</v>
      </c>
      <c r="G224" s="400"/>
      <c r="H224" s="400" t="s">
        <v>220</v>
      </c>
      <c r="I224" s="400" t="s">
        <v>636</v>
      </c>
      <c r="J224" s="404">
        <v>105</v>
      </c>
      <c r="K224" s="400" t="s">
        <v>639</v>
      </c>
      <c r="L224" s="400" t="s">
        <v>645</v>
      </c>
      <c r="M224" s="400" t="s">
        <v>641</v>
      </c>
      <c r="N224" s="400" t="s">
        <v>646</v>
      </c>
    </row>
    <row r="225" spans="1:14" ht="12.75">
      <c r="A225" s="401"/>
      <c r="B225" s="401"/>
      <c r="C225" s="401"/>
      <c r="D225" s="401"/>
      <c r="E225" s="401"/>
      <c r="F225" s="401"/>
      <c r="G225" s="401"/>
      <c r="H225" s="401"/>
      <c r="I225" s="401"/>
      <c r="J225" s="403"/>
      <c r="K225" s="401"/>
      <c r="L225" s="401"/>
      <c r="M225" s="401"/>
      <c r="N225" s="401"/>
    </row>
    <row r="226" spans="1:14" ht="12.75">
      <c r="A226" s="400"/>
      <c r="B226" s="400" t="s">
        <v>635</v>
      </c>
      <c r="C226" s="400" t="s">
        <v>636</v>
      </c>
      <c r="D226" s="400" t="s">
        <v>890</v>
      </c>
      <c r="E226" s="400" t="s">
        <v>891</v>
      </c>
      <c r="F226" s="400" t="s">
        <v>636</v>
      </c>
      <c r="G226" s="400"/>
      <c r="H226" s="400" t="s">
        <v>315</v>
      </c>
      <c r="I226" s="400" t="s">
        <v>636</v>
      </c>
      <c r="J226" s="402">
        <v>4989.8</v>
      </c>
      <c r="K226" s="400" t="s">
        <v>639</v>
      </c>
      <c r="L226" s="400" t="s">
        <v>640</v>
      </c>
      <c r="M226" s="400" t="s">
        <v>689</v>
      </c>
      <c r="N226" s="400" t="s">
        <v>693</v>
      </c>
    </row>
    <row r="227" spans="1:14" ht="12.75">
      <c r="A227" s="401"/>
      <c r="B227" s="401"/>
      <c r="C227" s="401"/>
      <c r="D227" s="401"/>
      <c r="E227" s="401"/>
      <c r="F227" s="401"/>
      <c r="G227" s="401"/>
      <c r="H227" s="401"/>
      <c r="I227" s="401"/>
      <c r="J227" s="403"/>
      <c r="K227" s="401"/>
      <c r="L227" s="401"/>
      <c r="M227" s="401"/>
      <c r="N227" s="401"/>
    </row>
    <row r="228" spans="1:14" ht="12.75">
      <c r="A228" s="400"/>
      <c r="B228" s="400" t="s">
        <v>635</v>
      </c>
      <c r="C228" s="400" t="s">
        <v>636</v>
      </c>
      <c r="D228" s="400" t="s">
        <v>892</v>
      </c>
      <c r="E228" s="400" t="s">
        <v>893</v>
      </c>
      <c r="F228" s="400" t="s">
        <v>636</v>
      </c>
      <c r="G228" s="400"/>
      <c r="H228" s="400" t="s">
        <v>315</v>
      </c>
      <c r="I228" s="400" t="s">
        <v>636</v>
      </c>
      <c r="J228" s="402">
        <v>3696</v>
      </c>
      <c r="K228" s="400" t="s">
        <v>639</v>
      </c>
      <c r="L228" s="400" t="s">
        <v>640</v>
      </c>
      <c r="M228" s="400" t="s">
        <v>689</v>
      </c>
      <c r="N228" s="400" t="s">
        <v>690</v>
      </c>
    </row>
    <row r="229" spans="1:14" ht="12.75">
      <c r="A229" s="401"/>
      <c r="B229" s="401"/>
      <c r="C229" s="401"/>
      <c r="D229" s="401"/>
      <c r="E229" s="401"/>
      <c r="F229" s="401"/>
      <c r="G229" s="401"/>
      <c r="H229" s="401"/>
      <c r="I229" s="401"/>
      <c r="J229" s="403"/>
      <c r="K229" s="401"/>
      <c r="L229" s="401"/>
      <c r="M229" s="401"/>
      <c r="N229" s="401"/>
    </row>
    <row r="230" spans="1:14" ht="12.75">
      <c r="A230" s="400"/>
      <c r="B230" s="400" t="s">
        <v>635</v>
      </c>
      <c r="C230" s="400" t="s">
        <v>636</v>
      </c>
      <c r="D230" s="400" t="s">
        <v>894</v>
      </c>
      <c r="E230" s="400" t="s">
        <v>895</v>
      </c>
      <c r="F230" s="400" t="s">
        <v>636</v>
      </c>
      <c r="G230" s="400"/>
      <c r="H230" s="400" t="s">
        <v>315</v>
      </c>
      <c r="I230" s="400" t="s">
        <v>636</v>
      </c>
      <c r="J230" s="404">
        <v>198</v>
      </c>
      <c r="K230" s="400" t="s">
        <v>639</v>
      </c>
      <c r="L230" s="400" t="s">
        <v>640</v>
      </c>
      <c r="M230" s="400" t="s">
        <v>689</v>
      </c>
      <c r="N230" s="400" t="s">
        <v>693</v>
      </c>
    </row>
    <row r="231" spans="1:14" ht="12.75">
      <c r="A231" s="401"/>
      <c r="B231" s="401"/>
      <c r="C231" s="401"/>
      <c r="D231" s="401"/>
      <c r="E231" s="401"/>
      <c r="F231" s="401"/>
      <c r="G231" s="401"/>
      <c r="H231" s="401"/>
      <c r="I231" s="401"/>
      <c r="J231" s="403"/>
      <c r="K231" s="401"/>
      <c r="L231" s="401"/>
      <c r="M231" s="401"/>
      <c r="N231" s="401"/>
    </row>
    <row r="232" spans="1:14" ht="12.75">
      <c r="A232" s="400"/>
      <c r="B232" s="400" t="s">
        <v>635</v>
      </c>
      <c r="C232" s="400" t="s">
        <v>636</v>
      </c>
      <c r="D232" s="400" t="s">
        <v>896</v>
      </c>
      <c r="E232" s="400" t="s">
        <v>897</v>
      </c>
      <c r="F232" s="400" t="s">
        <v>636</v>
      </c>
      <c r="G232" s="400"/>
      <c r="H232" s="400" t="s">
        <v>315</v>
      </c>
      <c r="I232" s="400" t="s">
        <v>636</v>
      </c>
      <c r="J232" s="404">
        <v>262.5</v>
      </c>
      <c r="K232" s="400" t="s">
        <v>639</v>
      </c>
      <c r="L232" s="400" t="s">
        <v>640</v>
      </c>
      <c r="M232" s="400" t="s">
        <v>689</v>
      </c>
      <c r="N232" s="400" t="s">
        <v>738</v>
      </c>
    </row>
    <row r="233" spans="1:14" ht="12.75">
      <c r="A233" s="401"/>
      <c r="B233" s="401"/>
      <c r="C233" s="401"/>
      <c r="D233" s="401"/>
      <c r="E233" s="401"/>
      <c r="F233" s="401"/>
      <c r="G233" s="401"/>
      <c r="H233" s="401"/>
      <c r="I233" s="401"/>
      <c r="J233" s="403"/>
      <c r="K233" s="401"/>
      <c r="L233" s="401"/>
      <c r="M233" s="401"/>
      <c r="N233" s="401"/>
    </row>
    <row r="234" spans="1:14" ht="12.75">
      <c r="A234" s="400"/>
      <c r="B234" s="400" t="s">
        <v>635</v>
      </c>
      <c r="C234" s="400" t="s">
        <v>636</v>
      </c>
      <c r="D234" s="400" t="s">
        <v>898</v>
      </c>
      <c r="E234" s="400" t="s">
        <v>899</v>
      </c>
      <c r="F234" s="400" t="s">
        <v>636</v>
      </c>
      <c r="G234" s="400"/>
      <c r="H234" s="400" t="s">
        <v>220</v>
      </c>
      <c r="I234" s="400" t="s">
        <v>636</v>
      </c>
      <c r="J234" s="404">
        <v>262.5</v>
      </c>
      <c r="K234" s="400" t="s">
        <v>639</v>
      </c>
      <c r="L234" s="400" t="s">
        <v>645</v>
      </c>
      <c r="M234" s="400" t="s">
        <v>689</v>
      </c>
      <c r="N234" s="400" t="s">
        <v>852</v>
      </c>
    </row>
    <row r="235" spans="1:14" ht="12.75">
      <c r="A235" s="401"/>
      <c r="B235" s="401"/>
      <c r="C235" s="401"/>
      <c r="D235" s="401"/>
      <c r="E235" s="401"/>
      <c r="F235" s="401"/>
      <c r="G235" s="401"/>
      <c r="H235" s="401"/>
      <c r="I235" s="401"/>
      <c r="J235" s="403"/>
      <c r="K235" s="401"/>
      <c r="L235" s="401"/>
      <c r="M235" s="401"/>
      <c r="N235" s="401"/>
    </row>
    <row r="236" spans="1:14" ht="12.75">
      <c r="A236" s="400"/>
      <c r="B236" s="400" t="s">
        <v>635</v>
      </c>
      <c r="C236" s="400" t="s">
        <v>636</v>
      </c>
      <c r="D236" s="400" t="s">
        <v>900</v>
      </c>
      <c r="E236" s="400" t="s">
        <v>901</v>
      </c>
      <c r="F236" s="400" t="s">
        <v>636</v>
      </c>
      <c r="G236" s="400"/>
      <c r="H236" s="400" t="s">
        <v>220</v>
      </c>
      <c r="I236" s="400" t="s">
        <v>636</v>
      </c>
      <c r="J236" s="404">
        <v>198</v>
      </c>
      <c r="K236" s="400" t="s">
        <v>639</v>
      </c>
      <c r="L236" s="400" t="s">
        <v>645</v>
      </c>
      <c r="M236" s="400" t="s">
        <v>689</v>
      </c>
      <c r="N236" s="400" t="s">
        <v>699</v>
      </c>
    </row>
    <row r="237" spans="1:14" ht="12.75">
      <c r="A237" s="401"/>
      <c r="B237" s="401"/>
      <c r="C237" s="401"/>
      <c r="D237" s="401"/>
      <c r="E237" s="401"/>
      <c r="F237" s="401"/>
      <c r="G237" s="401"/>
      <c r="H237" s="401"/>
      <c r="I237" s="401"/>
      <c r="J237" s="403"/>
      <c r="K237" s="401"/>
      <c r="L237" s="401"/>
      <c r="M237" s="401"/>
      <c r="N237" s="401"/>
    </row>
    <row r="238" spans="1:14" ht="12.75">
      <c r="A238" s="400"/>
      <c r="B238" s="400" t="s">
        <v>635</v>
      </c>
      <c r="C238" s="400" t="s">
        <v>636</v>
      </c>
      <c r="D238" s="400" t="s">
        <v>902</v>
      </c>
      <c r="E238" s="400" t="s">
        <v>903</v>
      </c>
      <c r="F238" s="400" t="s">
        <v>636</v>
      </c>
      <c r="G238" s="400"/>
      <c r="H238" s="400" t="s">
        <v>220</v>
      </c>
      <c r="I238" s="400" t="s">
        <v>636</v>
      </c>
      <c r="J238" s="402">
        <v>2084</v>
      </c>
      <c r="K238" s="400" t="s">
        <v>639</v>
      </c>
      <c r="L238" s="400" t="s">
        <v>645</v>
      </c>
      <c r="M238" s="400" t="s">
        <v>689</v>
      </c>
      <c r="N238" s="400" t="s">
        <v>696</v>
      </c>
    </row>
    <row r="239" spans="1:14" ht="12.75">
      <c r="A239" s="401"/>
      <c r="B239" s="401"/>
      <c r="C239" s="401"/>
      <c r="D239" s="401"/>
      <c r="E239" s="401"/>
      <c r="F239" s="401"/>
      <c r="G239" s="401"/>
      <c r="H239" s="401"/>
      <c r="I239" s="401"/>
      <c r="J239" s="403"/>
      <c r="K239" s="401"/>
      <c r="L239" s="401"/>
      <c r="M239" s="401"/>
      <c r="N239" s="401"/>
    </row>
    <row r="240" spans="1:14" ht="12.75">
      <c r="A240" s="400"/>
      <c r="B240" s="400" t="s">
        <v>635</v>
      </c>
      <c r="C240" s="400" t="s">
        <v>636</v>
      </c>
      <c r="D240" s="400" t="s">
        <v>904</v>
      </c>
      <c r="E240" s="400" t="s">
        <v>905</v>
      </c>
      <c r="F240" s="400" t="s">
        <v>636</v>
      </c>
      <c r="G240" s="400"/>
      <c r="H240" s="400" t="s">
        <v>220</v>
      </c>
      <c r="I240" s="400" t="s">
        <v>636</v>
      </c>
      <c r="J240" s="402">
        <v>1256</v>
      </c>
      <c r="K240" s="400" t="s">
        <v>639</v>
      </c>
      <c r="L240" s="400" t="s">
        <v>645</v>
      </c>
      <c r="M240" s="400" t="s">
        <v>689</v>
      </c>
      <c r="N240" s="400" t="s">
        <v>699</v>
      </c>
    </row>
    <row r="241" spans="1:14" ht="12.75">
      <c r="A241" s="401"/>
      <c r="B241" s="401"/>
      <c r="C241" s="401"/>
      <c r="D241" s="401"/>
      <c r="E241" s="401"/>
      <c r="F241" s="401"/>
      <c r="G241" s="401"/>
      <c r="H241" s="401"/>
      <c r="I241" s="401"/>
      <c r="J241" s="403"/>
      <c r="K241" s="401"/>
      <c r="L241" s="401"/>
      <c r="M241" s="401"/>
      <c r="N241" s="401"/>
    </row>
    <row r="242" spans="1:14" ht="12.75">
      <c r="A242" s="400"/>
      <c r="B242" s="400" t="s">
        <v>635</v>
      </c>
      <c r="C242" s="400" t="s">
        <v>636</v>
      </c>
      <c r="D242" s="400" t="s">
        <v>906</v>
      </c>
      <c r="E242" s="400" t="s">
        <v>907</v>
      </c>
      <c r="F242" s="400" t="s">
        <v>636</v>
      </c>
      <c r="G242" s="400"/>
      <c r="H242" s="400" t="s">
        <v>315</v>
      </c>
      <c r="I242" s="400" t="s">
        <v>636</v>
      </c>
      <c r="J242" s="404">
        <v>210</v>
      </c>
      <c r="K242" s="400" t="s">
        <v>639</v>
      </c>
      <c r="L242" s="400" t="s">
        <v>640</v>
      </c>
      <c r="M242" s="400" t="s">
        <v>641</v>
      </c>
      <c r="N242" s="400" t="s">
        <v>642</v>
      </c>
    </row>
    <row r="243" spans="1:14" ht="12.75">
      <c r="A243" s="401"/>
      <c r="B243" s="401"/>
      <c r="C243" s="401"/>
      <c r="D243" s="401"/>
      <c r="E243" s="401"/>
      <c r="F243" s="401"/>
      <c r="G243" s="401"/>
      <c r="H243" s="401"/>
      <c r="I243" s="401"/>
      <c r="J243" s="403"/>
      <c r="K243" s="401"/>
      <c r="L243" s="401"/>
      <c r="M243" s="401"/>
      <c r="N243" s="401"/>
    </row>
    <row r="244" spans="1:14" ht="12.75">
      <c r="A244" s="400"/>
      <c r="B244" s="400" t="s">
        <v>635</v>
      </c>
      <c r="C244" s="400" t="s">
        <v>636</v>
      </c>
      <c r="D244" s="400" t="s">
        <v>908</v>
      </c>
      <c r="E244" s="400" t="s">
        <v>909</v>
      </c>
      <c r="F244" s="400" t="s">
        <v>636</v>
      </c>
      <c r="G244" s="400"/>
      <c r="H244" s="400" t="s">
        <v>220</v>
      </c>
      <c r="I244" s="400" t="s">
        <v>636</v>
      </c>
      <c r="J244" s="404">
        <v>77.5</v>
      </c>
      <c r="K244" s="400" t="s">
        <v>639</v>
      </c>
      <c r="L244" s="400" t="s">
        <v>645</v>
      </c>
      <c r="M244" s="400" t="s">
        <v>641</v>
      </c>
      <c r="N244" s="400" t="s">
        <v>646</v>
      </c>
    </row>
    <row r="245" spans="1:14" ht="12.75">
      <c r="A245" s="401"/>
      <c r="B245" s="401"/>
      <c r="C245" s="401"/>
      <c r="D245" s="401"/>
      <c r="E245" s="401"/>
      <c r="F245" s="401"/>
      <c r="G245" s="401"/>
      <c r="H245" s="401"/>
      <c r="I245" s="401"/>
      <c r="J245" s="403"/>
      <c r="K245" s="401"/>
      <c r="L245" s="401"/>
      <c r="M245" s="401"/>
      <c r="N245" s="401"/>
    </row>
    <row r="246" spans="1:14" ht="12.75">
      <c r="A246" s="400"/>
      <c r="B246" s="400" t="s">
        <v>635</v>
      </c>
      <c r="C246" s="400" t="s">
        <v>636</v>
      </c>
      <c r="D246" s="400" t="s">
        <v>910</v>
      </c>
      <c r="E246" s="400" t="s">
        <v>911</v>
      </c>
      <c r="F246" s="400" t="s">
        <v>636</v>
      </c>
      <c r="G246" s="400"/>
      <c r="H246" s="400" t="s">
        <v>315</v>
      </c>
      <c r="I246" s="400" t="s">
        <v>636</v>
      </c>
      <c r="J246" s="404">
        <v>212.5</v>
      </c>
      <c r="K246" s="400" t="s">
        <v>639</v>
      </c>
      <c r="L246" s="400" t="s">
        <v>640</v>
      </c>
      <c r="M246" s="400" t="s">
        <v>641</v>
      </c>
      <c r="N246" s="400" t="s">
        <v>642</v>
      </c>
    </row>
    <row r="247" spans="1:14" ht="12.75">
      <c r="A247" s="401"/>
      <c r="B247" s="401"/>
      <c r="C247" s="401"/>
      <c r="D247" s="401"/>
      <c r="E247" s="401"/>
      <c r="F247" s="401"/>
      <c r="G247" s="401"/>
      <c r="H247" s="401"/>
      <c r="I247" s="401"/>
      <c r="J247" s="403"/>
      <c r="K247" s="401"/>
      <c r="L247" s="401"/>
      <c r="M247" s="401"/>
      <c r="N247" s="401"/>
    </row>
    <row r="248" spans="1:14" ht="12.75">
      <c r="A248" s="400"/>
      <c r="B248" s="400" t="s">
        <v>635</v>
      </c>
      <c r="C248" s="400" t="s">
        <v>636</v>
      </c>
      <c r="D248" s="400" t="s">
        <v>912</v>
      </c>
      <c r="E248" s="400" t="s">
        <v>913</v>
      </c>
      <c r="F248" s="400" t="s">
        <v>636</v>
      </c>
      <c r="G248" s="400"/>
      <c r="H248" s="400" t="s">
        <v>220</v>
      </c>
      <c r="I248" s="400" t="s">
        <v>636</v>
      </c>
      <c r="J248" s="404">
        <v>77.5</v>
      </c>
      <c r="K248" s="400" t="s">
        <v>639</v>
      </c>
      <c r="L248" s="400" t="s">
        <v>645</v>
      </c>
      <c r="M248" s="400" t="s">
        <v>641</v>
      </c>
      <c r="N248" s="400" t="s">
        <v>646</v>
      </c>
    </row>
    <row r="249" spans="1:14" ht="12.75">
      <c r="A249" s="401"/>
      <c r="B249" s="401"/>
      <c r="C249" s="401"/>
      <c r="D249" s="401"/>
      <c r="E249" s="401"/>
      <c r="F249" s="401"/>
      <c r="G249" s="401"/>
      <c r="H249" s="401"/>
      <c r="I249" s="401"/>
      <c r="J249" s="403"/>
      <c r="K249" s="401"/>
      <c r="L249" s="401"/>
      <c r="M249" s="401"/>
      <c r="N249" s="401"/>
    </row>
    <row r="250" spans="1:14" ht="12.75">
      <c r="A250" s="400"/>
      <c r="B250" s="400" t="s">
        <v>635</v>
      </c>
      <c r="C250" s="400" t="s">
        <v>636</v>
      </c>
      <c r="D250" s="400" t="s">
        <v>914</v>
      </c>
      <c r="E250" s="400" t="s">
        <v>915</v>
      </c>
      <c r="F250" s="400" t="s">
        <v>636</v>
      </c>
      <c r="G250" s="400"/>
      <c r="H250" s="400" t="s">
        <v>315</v>
      </c>
      <c r="I250" s="400" t="s">
        <v>636</v>
      </c>
      <c r="J250" s="404">
        <v>210</v>
      </c>
      <c r="K250" s="400" t="s">
        <v>639</v>
      </c>
      <c r="L250" s="400" t="s">
        <v>640</v>
      </c>
      <c r="M250" s="400" t="s">
        <v>641</v>
      </c>
      <c r="N250" s="400" t="s">
        <v>642</v>
      </c>
    </row>
    <row r="251" spans="1:14" ht="12.75">
      <c r="A251" s="401"/>
      <c r="B251" s="401"/>
      <c r="C251" s="401"/>
      <c r="D251" s="401"/>
      <c r="E251" s="401"/>
      <c r="F251" s="401"/>
      <c r="G251" s="401"/>
      <c r="H251" s="401"/>
      <c r="I251" s="401"/>
      <c r="J251" s="403"/>
      <c r="K251" s="401"/>
      <c r="L251" s="401"/>
      <c r="M251" s="401"/>
      <c r="N251" s="401"/>
    </row>
    <row r="252" spans="1:14" ht="12.75">
      <c r="A252" s="400"/>
      <c r="B252" s="400" t="s">
        <v>635</v>
      </c>
      <c r="C252" s="400" t="s">
        <v>636</v>
      </c>
      <c r="D252" s="400" t="s">
        <v>916</v>
      </c>
      <c r="E252" s="400" t="s">
        <v>917</v>
      </c>
      <c r="F252" s="400" t="s">
        <v>636</v>
      </c>
      <c r="G252" s="400"/>
      <c r="H252" s="400" t="s">
        <v>220</v>
      </c>
      <c r="I252" s="400" t="s">
        <v>636</v>
      </c>
      <c r="J252" s="404">
        <v>105</v>
      </c>
      <c r="K252" s="400" t="s">
        <v>639</v>
      </c>
      <c r="L252" s="400" t="s">
        <v>645</v>
      </c>
      <c r="M252" s="400" t="s">
        <v>641</v>
      </c>
      <c r="N252" s="400" t="s">
        <v>646</v>
      </c>
    </row>
    <row r="253" spans="1:14" ht="12.75">
      <c r="A253" s="401"/>
      <c r="B253" s="401"/>
      <c r="C253" s="401"/>
      <c r="D253" s="401"/>
      <c r="E253" s="401"/>
      <c r="F253" s="401"/>
      <c r="G253" s="401"/>
      <c r="H253" s="401"/>
      <c r="I253" s="401"/>
      <c r="J253" s="403"/>
      <c r="K253" s="401"/>
      <c r="L253" s="401"/>
      <c r="M253" s="401"/>
      <c r="N253" s="401"/>
    </row>
    <row r="254" spans="1:14" ht="12.75">
      <c r="A254" s="400"/>
      <c r="B254" s="400" t="s">
        <v>635</v>
      </c>
      <c r="C254" s="400" t="s">
        <v>636</v>
      </c>
      <c r="D254" s="400" t="s">
        <v>918</v>
      </c>
      <c r="E254" s="400" t="s">
        <v>919</v>
      </c>
      <c r="F254" s="400" t="s">
        <v>636</v>
      </c>
      <c r="G254" s="400"/>
      <c r="H254" s="400" t="s">
        <v>315</v>
      </c>
      <c r="I254" s="400" t="s">
        <v>636</v>
      </c>
      <c r="J254" s="404">
        <v>185</v>
      </c>
      <c r="K254" s="400" t="s">
        <v>639</v>
      </c>
      <c r="L254" s="400" t="s">
        <v>640</v>
      </c>
      <c r="M254" s="400" t="s">
        <v>641</v>
      </c>
      <c r="N254" s="400" t="s">
        <v>642</v>
      </c>
    </row>
    <row r="255" spans="1:14" ht="12.75">
      <c r="A255" s="401"/>
      <c r="B255" s="401"/>
      <c r="C255" s="401"/>
      <c r="D255" s="401"/>
      <c r="E255" s="401"/>
      <c r="F255" s="401"/>
      <c r="G255" s="401"/>
      <c r="H255" s="401"/>
      <c r="I255" s="401"/>
      <c r="J255" s="403"/>
      <c r="K255" s="401"/>
      <c r="L255" s="401"/>
      <c r="M255" s="401"/>
      <c r="N255" s="401"/>
    </row>
    <row r="256" spans="1:14" ht="12.75">
      <c r="A256" s="400"/>
      <c r="B256" s="400" t="s">
        <v>635</v>
      </c>
      <c r="C256" s="400" t="s">
        <v>636</v>
      </c>
      <c r="D256" s="400" t="s">
        <v>920</v>
      </c>
      <c r="E256" s="400" t="s">
        <v>921</v>
      </c>
      <c r="F256" s="400" t="s">
        <v>636</v>
      </c>
      <c r="G256" s="400"/>
      <c r="H256" s="400" t="s">
        <v>220</v>
      </c>
      <c r="I256" s="400" t="s">
        <v>636</v>
      </c>
      <c r="J256" s="404">
        <v>105</v>
      </c>
      <c r="K256" s="400" t="s">
        <v>639</v>
      </c>
      <c r="L256" s="400" t="s">
        <v>645</v>
      </c>
      <c r="M256" s="400" t="s">
        <v>641</v>
      </c>
      <c r="N256" s="400" t="s">
        <v>646</v>
      </c>
    </row>
    <row r="257" spans="1:14" ht="12.75">
      <c r="A257" s="401"/>
      <c r="B257" s="401"/>
      <c r="C257" s="401"/>
      <c r="D257" s="401"/>
      <c r="E257" s="401"/>
      <c r="F257" s="401"/>
      <c r="G257" s="401"/>
      <c r="H257" s="401"/>
      <c r="I257" s="401"/>
      <c r="J257" s="403"/>
      <c r="K257" s="401"/>
      <c r="L257" s="401"/>
      <c r="M257" s="401"/>
      <c r="N257" s="401"/>
    </row>
    <row r="258" spans="1:14" ht="12.75">
      <c r="A258" s="400"/>
      <c r="B258" s="400" t="s">
        <v>635</v>
      </c>
      <c r="C258" s="400" t="s">
        <v>636</v>
      </c>
      <c r="D258" s="400" t="s">
        <v>922</v>
      </c>
      <c r="E258" s="400" t="s">
        <v>923</v>
      </c>
      <c r="F258" s="400" t="s">
        <v>636</v>
      </c>
      <c r="G258" s="400"/>
      <c r="H258" s="400" t="s">
        <v>315</v>
      </c>
      <c r="I258" s="400" t="s">
        <v>636</v>
      </c>
      <c r="J258" s="402">
        <v>1448.75</v>
      </c>
      <c r="K258" s="400" t="s">
        <v>639</v>
      </c>
      <c r="L258" s="400" t="s">
        <v>640</v>
      </c>
      <c r="M258" s="400" t="s">
        <v>806</v>
      </c>
      <c r="N258" s="400" t="s">
        <v>807</v>
      </c>
    </row>
    <row r="259" spans="1:14" ht="12.75">
      <c r="A259" s="401"/>
      <c r="B259" s="401"/>
      <c r="C259" s="401"/>
      <c r="D259" s="401"/>
      <c r="E259" s="401"/>
      <c r="F259" s="401"/>
      <c r="G259" s="401"/>
      <c r="H259" s="401"/>
      <c r="I259" s="401"/>
      <c r="J259" s="403"/>
      <c r="K259" s="401"/>
      <c r="L259" s="401"/>
      <c r="M259" s="401"/>
      <c r="N259" s="401"/>
    </row>
    <row r="260" spans="1:14" ht="12.75">
      <c r="A260" s="400"/>
      <c r="B260" s="400" t="s">
        <v>635</v>
      </c>
      <c r="C260" s="400" t="s">
        <v>636</v>
      </c>
      <c r="D260" s="400" t="s">
        <v>924</v>
      </c>
      <c r="E260" s="400" t="s">
        <v>925</v>
      </c>
      <c r="F260" s="400" t="s">
        <v>636</v>
      </c>
      <c r="G260" s="400"/>
      <c r="H260" s="400" t="s">
        <v>220</v>
      </c>
      <c r="I260" s="400" t="s">
        <v>636</v>
      </c>
      <c r="J260" s="404">
        <v>954.75</v>
      </c>
      <c r="K260" s="400" t="s">
        <v>639</v>
      </c>
      <c r="L260" s="400" t="s">
        <v>645</v>
      </c>
      <c r="M260" s="400" t="s">
        <v>806</v>
      </c>
      <c r="N260" s="400" t="s">
        <v>810</v>
      </c>
    </row>
    <row r="261" spans="1:14" ht="12.75">
      <c r="A261" s="401"/>
      <c r="B261" s="401"/>
      <c r="C261" s="401"/>
      <c r="D261" s="401"/>
      <c r="E261" s="401"/>
      <c r="F261" s="401"/>
      <c r="G261" s="401"/>
      <c r="H261" s="401"/>
      <c r="I261" s="401"/>
      <c r="J261" s="403"/>
      <c r="K261" s="401"/>
      <c r="L261" s="401"/>
      <c r="M261" s="401"/>
      <c r="N261" s="401"/>
    </row>
    <row r="262" spans="1:14" ht="12.75">
      <c r="A262" s="400"/>
      <c r="B262" s="400" t="s">
        <v>635</v>
      </c>
      <c r="C262" s="400" t="s">
        <v>636</v>
      </c>
      <c r="D262" s="400" t="s">
        <v>926</v>
      </c>
      <c r="E262" s="400" t="s">
        <v>927</v>
      </c>
      <c r="F262" s="400" t="s">
        <v>636</v>
      </c>
      <c r="G262" s="400"/>
      <c r="H262" s="400" t="s">
        <v>315</v>
      </c>
      <c r="I262" s="400" t="s">
        <v>636</v>
      </c>
      <c r="J262" s="402">
        <v>10875</v>
      </c>
      <c r="K262" s="400" t="s">
        <v>639</v>
      </c>
      <c r="L262" s="400" t="s">
        <v>640</v>
      </c>
      <c r="M262" s="400" t="s">
        <v>754</v>
      </c>
      <c r="N262" s="400" t="s">
        <v>755</v>
      </c>
    </row>
    <row r="263" spans="1:14" ht="12.75">
      <c r="A263" s="401"/>
      <c r="B263" s="401"/>
      <c r="C263" s="401"/>
      <c r="D263" s="401"/>
      <c r="E263" s="401"/>
      <c r="F263" s="401"/>
      <c r="G263" s="401"/>
      <c r="H263" s="401"/>
      <c r="I263" s="401"/>
      <c r="J263" s="403"/>
      <c r="K263" s="401"/>
      <c r="L263" s="401"/>
      <c r="M263" s="401"/>
      <c r="N263" s="401"/>
    </row>
    <row r="264" spans="1:14" ht="12.75">
      <c r="A264" s="400"/>
      <c r="B264" s="400" t="s">
        <v>635</v>
      </c>
      <c r="C264" s="400" t="s">
        <v>636</v>
      </c>
      <c r="D264" s="400" t="s">
        <v>928</v>
      </c>
      <c r="E264" s="400" t="s">
        <v>929</v>
      </c>
      <c r="F264" s="400" t="s">
        <v>636</v>
      </c>
      <c r="G264" s="400"/>
      <c r="H264" s="400" t="s">
        <v>220</v>
      </c>
      <c r="I264" s="400" t="s">
        <v>636</v>
      </c>
      <c r="J264" s="402">
        <v>3750</v>
      </c>
      <c r="K264" s="400" t="s">
        <v>639</v>
      </c>
      <c r="L264" s="400" t="s">
        <v>645</v>
      </c>
      <c r="M264" s="400" t="s">
        <v>754</v>
      </c>
      <c r="N264" s="400" t="s">
        <v>642</v>
      </c>
    </row>
    <row r="265" spans="1:14" ht="12.75">
      <c r="A265" s="401"/>
      <c r="B265" s="401"/>
      <c r="C265" s="401"/>
      <c r="D265" s="401"/>
      <c r="E265" s="401"/>
      <c r="F265" s="401"/>
      <c r="G265" s="401"/>
      <c r="H265" s="401"/>
      <c r="I265" s="401"/>
      <c r="J265" s="403"/>
      <c r="K265" s="401"/>
      <c r="L265" s="401"/>
      <c r="M265" s="401"/>
      <c r="N265" s="401"/>
    </row>
    <row r="266" spans="1:14" ht="12.75">
      <c r="A266" s="400"/>
      <c r="B266" s="400" t="s">
        <v>635</v>
      </c>
      <c r="C266" s="400" t="s">
        <v>636</v>
      </c>
      <c r="D266" s="400" t="s">
        <v>930</v>
      </c>
      <c r="E266" s="400" t="s">
        <v>931</v>
      </c>
      <c r="F266" s="400" t="s">
        <v>636</v>
      </c>
      <c r="G266" s="400"/>
      <c r="H266" s="400" t="s">
        <v>315</v>
      </c>
      <c r="I266" s="400" t="s">
        <v>636</v>
      </c>
      <c r="J266" s="404">
        <v>210</v>
      </c>
      <c r="K266" s="400" t="s">
        <v>639</v>
      </c>
      <c r="L266" s="400" t="s">
        <v>640</v>
      </c>
      <c r="M266" s="400" t="s">
        <v>641</v>
      </c>
      <c r="N266" s="400" t="s">
        <v>642</v>
      </c>
    </row>
    <row r="267" spans="1:14" ht="12.75">
      <c r="A267" s="401"/>
      <c r="B267" s="401"/>
      <c r="C267" s="401"/>
      <c r="D267" s="401"/>
      <c r="E267" s="401"/>
      <c r="F267" s="401"/>
      <c r="G267" s="401"/>
      <c r="H267" s="401"/>
      <c r="I267" s="401"/>
      <c r="J267" s="403"/>
      <c r="K267" s="401"/>
      <c r="L267" s="401"/>
      <c r="M267" s="401"/>
      <c r="N267" s="401"/>
    </row>
    <row r="268" spans="1:14" ht="12.75">
      <c r="A268" s="400"/>
      <c r="B268" s="400" t="s">
        <v>635</v>
      </c>
      <c r="C268" s="400" t="s">
        <v>636</v>
      </c>
      <c r="D268" s="400" t="s">
        <v>932</v>
      </c>
      <c r="E268" s="400" t="s">
        <v>933</v>
      </c>
      <c r="F268" s="400" t="s">
        <v>636</v>
      </c>
      <c r="G268" s="400"/>
      <c r="H268" s="400" t="s">
        <v>220</v>
      </c>
      <c r="I268" s="400" t="s">
        <v>636</v>
      </c>
      <c r="J268" s="404">
        <v>105</v>
      </c>
      <c r="K268" s="400" t="s">
        <v>639</v>
      </c>
      <c r="L268" s="400" t="s">
        <v>645</v>
      </c>
      <c r="M268" s="400" t="s">
        <v>641</v>
      </c>
      <c r="N268" s="400" t="s">
        <v>646</v>
      </c>
    </row>
    <row r="269" spans="1:14" ht="12.75">
      <c r="A269" s="401"/>
      <c r="B269" s="401"/>
      <c r="C269" s="401"/>
      <c r="D269" s="401"/>
      <c r="E269" s="401"/>
      <c r="F269" s="401"/>
      <c r="G269" s="401"/>
      <c r="H269" s="401"/>
      <c r="I269" s="401"/>
      <c r="J269" s="403"/>
      <c r="K269" s="401"/>
      <c r="L269" s="401"/>
      <c r="M269" s="401"/>
      <c r="N269" s="401"/>
    </row>
    <row r="270" spans="1:14" ht="12.75">
      <c r="A270" s="400"/>
      <c r="B270" s="400" t="s">
        <v>635</v>
      </c>
      <c r="C270" s="400" t="s">
        <v>636</v>
      </c>
      <c r="D270" s="400" t="s">
        <v>934</v>
      </c>
      <c r="E270" s="400" t="s">
        <v>935</v>
      </c>
      <c r="F270" s="400" t="s">
        <v>636</v>
      </c>
      <c r="G270" s="400"/>
      <c r="H270" s="400" t="s">
        <v>315</v>
      </c>
      <c r="I270" s="400" t="s">
        <v>636</v>
      </c>
      <c r="J270" s="404">
        <v>212.5</v>
      </c>
      <c r="K270" s="400" t="s">
        <v>639</v>
      </c>
      <c r="L270" s="400" t="s">
        <v>640</v>
      </c>
      <c r="M270" s="400" t="s">
        <v>641</v>
      </c>
      <c r="N270" s="400" t="s">
        <v>642</v>
      </c>
    </row>
    <row r="271" spans="1:14" ht="12.75">
      <c r="A271" s="401"/>
      <c r="B271" s="401"/>
      <c r="C271" s="401"/>
      <c r="D271" s="401"/>
      <c r="E271" s="401"/>
      <c r="F271" s="401"/>
      <c r="G271" s="401"/>
      <c r="H271" s="401"/>
      <c r="I271" s="401"/>
      <c r="J271" s="403"/>
      <c r="K271" s="401"/>
      <c r="L271" s="401"/>
      <c r="M271" s="401"/>
      <c r="N271" s="401"/>
    </row>
    <row r="272" spans="1:14" ht="12.75">
      <c r="A272" s="400"/>
      <c r="B272" s="400" t="s">
        <v>635</v>
      </c>
      <c r="C272" s="400" t="s">
        <v>636</v>
      </c>
      <c r="D272" s="400" t="s">
        <v>936</v>
      </c>
      <c r="E272" s="400" t="s">
        <v>937</v>
      </c>
      <c r="F272" s="400" t="s">
        <v>636</v>
      </c>
      <c r="G272" s="400"/>
      <c r="H272" s="400" t="s">
        <v>220</v>
      </c>
      <c r="I272" s="400" t="s">
        <v>636</v>
      </c>
      <c r="J272" s="404">
        <v>105</v>
      </c>
      <c r="K272" s="400" t="s">
        <v>639</v>
      </c>
      <c r="L272" s="400" t="s">
        <v>645</v>
      </c>
      <c r="M272" s="400" t="s">
        <v>641</v>
      </c>
      <c r="N272" s="400" t="s">
        <v>646</v>
      </c>
    </row>
    <row r="273" spans="1:14" ht="12.75">
      <c r="A273" s="401"/>
      <c r="B273" s="401"/>
      <c r="C273" s="401"/>
      <c r="D273" s="401"/>
      <c r="E273" s="401"/>
      <c r="F273" s="401"/>
      <c r="G273" s="401"/>
      <c r="H273" s="401"/>
      <c r="I273" s="401"/>
      <c r="J273" s="403"/>
      <c r="K273" s="401"/>
      <c r="L273" s="401"/>
      <c r="M273" s="401"/>
      <c r="N273" s="401"/>
    </row>
    <row r="274" spans="1:14" ht="12.75">
      <c r="A274" s="400"/>
      <c r="B274" s="400" t="s">
        <v>635</v>
      </c>
      <c r="C274" s="400" t="s">
        <v>636</v>
      </c>
      <c r="D274" s="400" t="s">
        <v>938</v>
      </c>
      <c r="E274" s="400" t="s">
        <v>939</v>
      </c>
      <c r="F274" s="400" t="s">
        <v>636</v>
      </c>
      <c r="G274" s="400"/>
      <c r="H274" s="400" t="s">
        <v>315</v>
      </c>
      <c r="I274" s="400" t="s">
        <v>636</v>
      </c>
      <c r="J274" s="404">
        <v>237.5</v>
      </c>
      <c r="K274" s="400" t="s">
        <v>639</v>
      </c>
      <c r="L274" s="400" t="s">
        <v>640</v>
      </c>
      <c r="M274" s="400" t="s">
        <v>641</v>
      </c>
      <c r="N274" s="400" t="s">
        <v>642</v>
      </c>
    </row>
    <row r="275" spans="1:14" ht="12.75">
      <c r="A275" s="401"/>
      <c r="B275" s="401"/>
      <c r="C275" s="401"/>
      <c r="D275" s="401"/>
      <c r="E275" s="401"/>
      <c r="F275" s="401"/>
      <c r="G275" s="401"/>
      <c r="H275" s="401"/>
      <c r="I275" s="401"/>
      <c r="J275" s="403"/>
      <c r="K275" s="401"/>
      <c r="L275" s="401"/>
      <c r="M275" s="401"/>
      <c r="N275" s="401"/>
    </row>
    <row r="276" spans="1:14" ht="12.75">
      <c r="A276" s="400"/>
      <c r="B276" s="400" t="s">
        <v>635</v>
      </c>
      <c r="C276" s="400" t="s">
        <v>636</v>
      </c>
      <c r="D276" s="400" t="s">
        <v>940</v>
      </c>
      <c r="E276" s="400" t="s">
        <v>941</v>
      </c>
      <c r="F276" s="400" t="s">
        <v>636</v>
      </c>
      <c r="G276" s="400"/>
      <c r="H276" s="400" t="s">
        <v>220</v>
      </c>
      <c r="I276" s="400" t="s">
        <v>636</v>
      </c>
      <c r="J276" s="404">
        <v>80</v>
      </c>
      <c r="K276" s="400" t="s">
        <v>639</v>
      </c>
      <c r="L276" s="400" t="s">
        <v>645</v>
      </c>
      <c r="M276" s="400" t="s">
        <v>641</v>
      </c>
      <c r="N276" s="400" t="s">
        <v>646</v>
      </c>
    </row>
    <row r="277" spans="1:14" ht="12.75">
      <c r="A277" s="401"/>
      <c r="B277" s="401"/>
      <c r="C277" s="401"/>
      <c r="D277" s="401"/>
      <c r="E277" s="401"/>
      <c r="F277" s="401"/>
      <c r="G277" s="401"/>
      <c r="H277" s="401"/>
      <c r="I277" s="401"/>
      <c r="J277" s="403"/>
      <c r="K277" s="401"/>
      <c r="L277" s="401"/>
      <c r="M277" s="401"/>
      <c r="N277" s="401"/>
    </row>
    <row r="278" spans="1:14" ht="12.75">
      <c r="A278" s="400"/>
      <c r="B278" s="400" t="s">
        <v>635</v>
      </c>
      <c r="C278" s="400" t="s">
        <v>636</v>
      </c>
      <c r="D278" s="400" t="s">
        <v>942</v>
      </c>
      <c r="E278" s="400" t="s">
        <v>943</v>
      </c>
      <c r="F278" s="400" t="s">
        <v>636</v>
      </c>
      <c r="G278" s="400"/>
      <c r="H278" s="400" t="s">
        <v>220</v>
      </c>
      <c r="I278" s="400" t="s">
        <v>636</v>
      </c>
      <c r="J278" s="404">
        <v>540</v>
      </c>
      <c r="K278" s="400" t="s">
        <v>639</v>
      </c>
      <c r="L278" s="400" t="s">
        <v>645</v>
      </c>
      <c r="M278" s="400" t="s">
        <v>689</v>
      </c>
      <c r="N278" s="400" t="s">
        <v>696</v>
      </c>
    </row>
    <row r="279" spans="1:14" ht="12.75">
      <c r="A279" s="401"/>
      <c r="B279" s="401"/>
      <c r="C279" s="401"/>
      <c r="D279" s="401"/>
      <c r="E279" s="401"/>
      <c r="F279" s="401"/>
      <c r="G279" s="401"/>
      <c r="H279" s="401"/>
      <c r="I279" s="401"/>
      <c r="J279" s="403"/>
      <c r="K279" s="401"/>
      <c r="L279" s="401"/>
      <c r="M279" s="401"/>
      <c r="N279" s="401"/>
    </row>
    <row r="280" spans="1:14" ht="12.75">
      <c r="A280" s="400"/>
      <c r="B280" s="400" t="s">
        <v>635</v>
      </c>
      <c r="C280" s="400" t="s">
        <v>636</v>
      </c>
      <c r="D280" s="400" t="s">
        <v>944</v>
      </c>
      <c r="E280" s="400" t="s">
        <v>945</v>
      </c>
      <c r="F280" s="400" t="s">
        <v>636</v>
      </c>
      <c r="G280" s="400"/>
      <c r="H280" s="400" t="s">
        <v>220</v>
      </c>
      <c r="I280" s="400" t="s">
        <v>636</v>
      </c>
      <c r="J280" s="402">
        <v>1502</v>
      </c>
      <c r="K280" s="400" t="s">
        <v>639</v>
      </c>
      <c r="L280" s="400" t="s">
        <v>645</v>
      </c>
      <c r="M280" s="400" t="s">
        <v>689</v>
      </c>
      <c r="N280" s="400" t="s">
        <v>699</v>
      </c>
    </row>
    <row r="281" spans="1:14" ht="12.75">
      <c r="A281" s="401"/>
      <c r="B281" s="401"/>
      <c r="C281" s="401"/>
      <c r="D281" s="401"/>
      <c r="E281" s="401"/>
      <c r="F281" s="401"/>
      <c r="G281" s="401"/>
      <c r="H281" s="401"/>
      <c r="I281" s="401"/>
      <c r="J281" s="403"/>
      <c r="K281" s="401"/>
      <c r="L281" s="401"/>
      <c r="M281" s="401"/>
      <c r="N281" s="401"/>
    </row>
    <row r="282" spans="1:14" ht="12.75">
      <c r="A282" s="400"/>
      <c r="B282" s="400" t="s">
        <v>635</v>
      </c>
      <c r="C282" s="400" t="s">
        <v>636</v>
      </c>
      <c r="D282" s="400" t="s">
        <v>946</v>
      </c>
      <c r="E282" s="400" t="s">
        <v>947</v>
      </c>
      <c r="F282" s="400" t="s">
        <v>636</v>
      </c>
      <c r="G282" s="400"/>
      <c r="H282" s="400" t="s">
        <v>315</v>
      </c>
      <c r="I282" s="400" t="s">
        <v>636</v>
      </c>
      <c r="J282" s="402">
        <v>1846</v>
      </c>
      <c r="K282" s="400" t="s">
        <v>639</v>
      </c>
      <c r="L282" s="400" t="s">
        <v>640</v>
      </c>
      <c r="M282" s="400" t="s">
        <v>689</v>
      </c>
      <c r="N282" s="400" t="s">
        <v>738</v>
      </c>
    </row>
    <row r="283" spans="1:14" ht="12.75">
      <c r="A283" s="401"/>
      <c r="B283" s="401"/>
      <c r="C283" s="401"/>
      <c r="D283" s="401"/>
      <c r="E283" s="401"/>
      <c r="F283" s="401"/>
      <c r="G283" s="401"/>
      <c r="H283" s="401"/>
      <c r="I283" s="401"/>
      <c r="J283" s="403"/>
      <c r="K283" s="401"/>
      <c r="L283" s="401"/>
      <c r="M283" s="401"/>
      <c r="N283" s="401"/>
    </row>
    <row r="284" spans="1:14" ht="12.75">
      <c r="A284" s="400"/>
      <c r="B284" s="400" t="s">
        <v>635</v>
      </c>
      <c r="C284" s="400" t="s">
        <v>636</v>
      </c>
      <c r="D284" s="400" t="s">
        <v>948</v>
      </c>
      <c r="E284" s="400" t="s">
        <v>949</v>
      </c>
      <c r="F284" s="400" t="s">
        <v>636</v>
      </c>
      <c r="G284" s="400"/>
      <c r="H284" s="400" t="s">
        <v>315</v>
      </c>
      <c r="I284" s="400" t="s">
        <v>636</v>
      </c>
      <c r="J284" s="402">
        <v>1650</v>
      </c>
      <c r="K284" s="400" t="s">
        <v>639</v>
      </c>
      <c r="L284" s="400" t="s">
        <v>640</v>
      </c>
      <c r="M284" s="400" t="s">
        <v>689</v>
      </c>
      <c r="N284" s="400" t="s">
        <v>741</v>
      </c>
    </row>
    <row r="285" spans="1:14" ht="12.75">
      <c r="A285" s="401"/>
      <c r="B285" s="401"/>
      <c r="C285" s="401"/>
      <c r="D285" s="401"/>
      <c r="E285" s="401"/>
      <c r="F285" s="401"/>
      <c r="G285" s="401"/>
      <c r="H285" s="401"/>
      <c r="I285" s="401"/>
      <c r="J285" s="403"/>
      <c r="K285" s="401"/>
      <c r="L285" s="401"/>
      <c r="M285" s="401"/>
      <c r="N285" s="401"/>
    </row>
    <row r="286" spans="1:14" ht="12.75">
      <c r="A286" s="400"/>
      <c r="B286" s="400" t="s">
        <v>635</v>
      </c>
      <c r="C286" s="400" t="s">
        <v>636</v>
      </c>
      <c r="D286" s="400" t="s">
        <v>950</v>
      </c>
      <c r="E286" s="400" t="s">
        <v>951</v>
      </c>
      <c r="F286" s="400" t="s">
        <v>636</v>
      </c>
      <c r="G286" s="400"/>
      <c r="H286" s="400" t="s">
        <v>315</v>
      </c>
      <c r="I286" s="400" t="s">
        <v>636</v>
      </c>
      <c r="J286" s="404">
        <v>198</v>
      </c>
      <c r="K286" s="400" t="s">
        <v>639</v>
      </c>
      <c r="L286" s="400" t="s">
        <v>640</v>
      </c>
      <c r="M286" s="400" t="s">
        <v>689</v>
      </c>
      <c r="N286" s="400" t="s">
        <v>693</v>
      </c>
    </row>
    <row r="287" spans="1:14" ht="12.75">
      <c r="A287" s="401"/>
      <c r="B287" s="401"/>
      <c r="C287" s="401"/>
      <c r="D287" s="401"/>
      <c r="E287" s="401"/>
      <c r="F287" s="401"/>
      <c r="G287" s="401"/>
      <c r="H287" s="401"/>
      <c r="I287" s="401"/>
      <c r="J287" s="403"/>
      <c r="K287" s="401"/>
      <c r="L287" s="401"/>
      <c r="M287" s="401"/>
      <c r="N287" s="401"/>
    </row>
    <row r="288" spans="1:14" ht="12.75">
      <c r="A288" s="400"/>
      <c r="B288" s="400" t="s">
        <v>635</v>
      </c>
      <c r="C288" s="400" t="s">
        <v>636</v>
      </c>
      <c r="D288" s="400" t="s">
        <v>952</v>
      </c>
      <c r="E288" s="400" t="s">
        <v>953</v>
      </c>
      <c r="F288" s="400" t="s">
        <v>636</v>
      </c>
      <c r="G288" s="400"/>
      <c r="H288" s="400" t="s">
        <v>315</v>
      </c>
      <c r="I288" s="400" t="s">
        <v>636</v>
      </c>
      <c r="J288" s="402">
        <v>2647.5</v>
      </c>
      <c r="K288" s="400" t="s">
        <v>639</v>
      </c>
      <c r="L288" s="400" t="s">
        <v>640</v>
      </c>
      <c r="M288" s="400" t="s">
        <v>689</v>
      </c>
      <c r="N288" s="400" t="s">
        <v>690</v>
      </c>
    </row>
    <row r="289" spans="1:14" ht="12.75">
      <c r="A289" s="401"/>
      <c r="B289" s="401"/>
      <c r="C289" s="401"/>
      <c r="D289" s="401"/>
      <c r="E289" s="401"/>
      <c r="F289" s="401"/>
      <c r="G289" s="401"/>
      <c r="H289" s="401"/>
      <c r="I289" s="401"/>
      <c r="J289" s="403"/>
      <c r="K289" s="401"/>
      <c r="L289" s="401"/>
      <c r="M289" s="401"/>
      <c r="N289" s="401"/>
    </row>
    <row r="290" spans="1:14" ht="12.75">
      <c r="A290" s="400"/>
      <c r="B290" s="400" t="s">
        <v>635</v>
      </c>
      <c r="C290" s="400" t="s">
        <v>636</v>
      </c>
      <c r="D290" s="400" t="s">
        <v>954</v>
      </c>
      <c r="E290" s="400" t="s">
        <v>955</v>
      </c>
      <c r="F290" s="400" t="s">
        <v>636</v>
      </c>
      <c r="G290" s="400"/>
      <c r="H290" s="400" t="s">
        <v>315</v>
      </c>
      <c r="I290" s="400" t="s">
        <v>636</v>
      </c>
      <c r="J290" s="402">
        <v>2337.6</v>
      </c>
      <c r="K290" s="400" t="s">
        <v>639</v>
      </c>
      <c r="L290" s="400" t="s">
        <v>640</v>
      </c>
      <c r="M290" s="400" t="s">
        <v>689</v>
      </c>
      <c r="N290" s="400" t="s">
        <v>693</v>
      </c>
    </row>
    <row r="291" spans="1:14" ht="12.75">
      <c r="A291" s="401"/>
      <c r="B291" s="401"/>
      <c r="C291" s="401"/>
      <c r="D291" s="401"/>
      <c r="E291" s="401"/>
      <c r="F291" s="401"/>
      <c r="G291" s="401"/>
      <c r="H291" s="401"/>
      <c r="I291" s="401"/>
      <c r="J291" s="403"/>
      <c r="K291" s="401"/>
      <c r="L291" s="401"/>
      <c r="M291" s="401"/>
      <c r="N291" s="401"/>
    </row>
    <row r="292" spans="1:14" ht="12.75">
      <c r="A292" s="400"/>
      <c r="B292" s="400" t="s">
        <v>635</v>
      </c>
      <c r="C292" s="400" t="s">
        <v>636</v>
      </c>
      <c r="D292" s="400" t="s">
        <v>956</v>
      </c>
      <c r="E292" s="400" t="s">
        <v>957</v>
      </c>
      <c r="F292" s="400" t="s">
        <v>636</v>
      </c>
      <c r="G292" s="400"/>
      <c r="H292" s="400" t="s">
        <v>315</v>
      </c>
      <c r="I292" s="400" t="s">
        <v>636</v>
      </c>
      <c r="J292" s="402">
        <v>1596</v>
      </c>
      <c r="K292" s="400" t="s">
        <v>639</v>
      </c>
      <c r="L292" s="400" t="s">
        <v>640</v>
      </c>
      <c r="M292" s="400" t="s">
        <v>689</v>
      </c>
      <c r="N292" s="400" t="s">
        <v>693</v>
      </c>
    </row>
    <row r="293" spans="1:14" ht="12.75">
      <c r="A293" s="401"/>
      <c r="B293" s="401"/>
      <c r="C293" s="401"/>
      <c r="D293" s="401"/>
      <c r="E293" s="401"/>
      <c r="F293" s="401"/>
      <c r="G293" s="401"/>
      <c r="H293" s="401"/>
      <c r="I293" s="401"/>
      <c r="J293" s="403"/>
      <c r="K293" s="401"/>
      <c r="L293" s="401"/>
      <c r="M293" s="401"/>
      <c r="N293" s="401"/>
    </row>
    <row r="294" spans="1:14" ht="12.75">
      <c r="A294" s="400"/>
      <c r="B294" s="400" t="s">
        <v>635</v>
      </c>
      <c r="C294" s="400" t="s">
        <v>636</v>
      </c>
      <c r="D294" s="400" t="s">
        <v>958</v>
      </c>
      <c r="E294" s="400" t="s">
        <v>959</v>
      </c>
      <c r="F294" s="400" t="s">
        <v>636</v>
      </c>
      <c r="G294" s="400"/>
      <c r="H294" s="400" t="s">
        <v>315</v>
      </c>
      <c r="I294" s="400" t="s">
        <v>636</v>
      </c>
      <c r="J294" s="404">
        <v>600</v>
      </c>
      <c r="K294" s="400" t="s">
        <v>639</v>
      </c>
      <c r="L294" s="400" t="s">
        <v>640</v>
      </c>
      <c r="M294" s="400" t="s">
        <v>689</v>
      </c>
      <c r="N294" s="400" t="s">
        <v>693</v>
      </c>
    </row>
    <row r="295" spans="1:14" ht="12.75">
      <c r="A295" s="401"/>
      <c r="B295" s="401"/>
      <c r="C295" s="401"/>
      <c r="D295" s="401"/>
      <c r="E295" s="401"/>
      <c r="F295" s="401"/>
      <c r="G295" s="401"/>
      <c r="H295" s="401"/>
      <c r="I295" s="401"/>
      <c r="J295" s="403"/>
      <c r="K295" s="401"/>
      <c r="L295" s="401"/>
      <c r="M295" s="401"/>
      <c r="N295" s="401"/>
    </row>
    <row r="296" spans="1:14" ht="12.75">
      <c r="A296" s="400"/>
      <c r="B296" s="400" t="s">
        <v>635</v>
      </c>
      <c r="C296" s="400" t="s">
        <v>636</v>
      </c>
      <c r="D296" s="400" t="s">
        <v>960</v>
      </c>
      <c r="E296" s="400" t="s">
        <v>961</v>
      </c>
      <c r="F296" s="400" t="s">
        <v>636</v>
      </c>
      <c r="G296" s="400"/>
      <c r="H296" s="400" t="s">
        <v>315</v>
      </c>
      <c r="I296" s="400" t="s">
        <v>636</v>
      </c>
      <c r="J296" s="404">
        <v>185</v>
      </c>
      <c r="K296" s="400" t="s">
        <v>639</v>
      </c>
      <c r="L296" s="400" t="s">
        <v>640</v>
      </c>
      <c r="M296" s="400" t="s">
        <v>641</v>
      </c>
      <c r="N296" s="400" t="s">
        <v>642</v>
      </c>
    </row>
    <row r="297" spans="1:14" ht="12.75">
      <c r="A297" s="401"/>
      <c r="B297" s="401"/>
      <c r="C297" s="401"/>
      <c r="D297" s="401"/>
      <c r="E297" s="401"/>
      <c r="F297" s="401"/>
      <c r="G297" s="401"/>
      <c r="H297" s="401"/>
      <c r="I297" s="401"/>
      <c r="J297" s="403"/>
      <c r="K297" s="401"/>
      <c r="L297" s="401"/>
      <c r="M297" s="401"/>
      <c r="N297" s="401"/>
    </row>
    <row r="298" spans="1:14" ht="12.75">
      <c r="A298" s="400"/>
      <c r="B298" s="400" t="s">
        <v>635</v>
      </c>
      <c r="C298" s="400" t="s">
        <v>636</v>
      </c>
      <c r="D298" s="400" t="s">
        <v>962</v>
      </c>
      <c r="E298" s="400" t="s">
        <v>963</v>
      </c>
      <c r="F298" s="400" t="s">
        <v>636</v>
      </c>
      <c r="G298" s="400"/>
      <c r="H298" s="400" t="s">
        <v>220</v>
      </c>
      <c r="I298" s="400" t="s">
        <v>636</v>
      </c>
      <c r="J298" s="404">
        <v>77.5</v>
      </c>
      <c r="K298" s="400" t="s">
        <v>639</v>
      </c>
      <c r="L298" s="400" t="s">
        <v>645</v>
      </c>
      <c r="M298" s="400" t="s">
        <v>641</v>
      </c>
      <c r="N298" s="400" t="s">
        <v>646</v>
      </c>
    </row>
    <row r="299" spans="1:14" ht="12.75">
      <c r="A299" s="401"/>
      <c r="B299" s="401"/>
      <c r="C299" s="401"/>
      <c r="D299" s="401"/>
      <c r="E299" s="401"/>
      <c r="F299" s="401"/>
      <c r="G299" s="401"/>
      <c r="H299" s="401"/>
      <c r="I299" s="401"/>
      <c r="J299" s="403"/>
      <c r="K299" s="401"/>
      <c r="L299" s="401"/>
      <c r="M299" s="401"/>
      <c r="N299" s="401"/>
    </row>
    <row r="300" spans="1:14" ht="12.75">
      <c r="A300" s="400"/>
      <c r="B300" s="400" t="s">
        <v>635</v>
      </c>
      <c r="C300" s="400" t="s">
        <v>636</v>
      </c>
      <c r="D300" s="400" t="s">
        <v>964</v>
      </c>
      <c r="E300" s="400" t="s">
        <v>965</v>
      </c>
      <c r="F300" s="400" t="s">
        <v>636</v>
      </c>
      <c r="G300" s="400"/>
      <c r="H300" s="400" t="s">
        <v>315</v>
      </c>
      <c r="I300" s="400" t="s">
        <v>636</v>
      </c>
      <c r="J300" s="404">
        <v>210</v>
      </c>
      <c r="K300" s="400" t="s">
        <v>639</v>
      </c>
      <c r="L300" s="400" t="s">
        <v>640</v>
      </c>
      <c r="M300" s="400" t="s">
        <v>641</v>
      </c>
      <c r="N300" s="400" t="s">
        <v>642</v>
      </c>
    </row>
    <row r="301" spans="1:14" ht="12.75">
      <c r="A301" s="401"/>
      <c r="B301" s="401"/>
      <c r="C301" s="401"/>
      <c r="D301" s="401"/>
      <c r="E301" s="401"/>
      <c r="F301" s="401"/>
      <c r="G301" s="401"/>
      <c r="H301" s="401"/>
      <c r="I301" s="401"/>
      <c r="J301" s="403"/>
      <c r="K301" s="401"/>
      <c r="L301" s="401"/>
      <c r="M301" s="401"/>
      <c r="N301" s="401"/>
    </row>
    <row r="302" spans="1:14" ht="12.75">
      <c r="A302" s="400"/>
      <c r="B302" s="400" t="s">
        <v>635</v>
      </c>
      <c r="C302" s="400" t="s">
        <v>636</v>
      </c>
      <c r="D302" s="400" t="s">
        <v>966</v>
      </c>
      <c r="E302" s="400" t="s">
        <v>967</v>
      </c>
      <c r="F302" s="400" t="s">
        <v>636</v>
      </c>
      <c r="G302" s="400"/>
      <c r="H302" s="400" t="s">
        <v>220</v>
      </c>
      <c r="I302" s="400" t="s">
        <v>636</v>
      </c>
      <c r="J302" s="404">
        <v>77.5</v>
      </c>
      <c r="K302" s="400" t="s">
        <v>639</v>
      </c>
      <c r="L302" s="400" t="s">
        <v>645</v>
      </c>
      <c r="M302" s="400" t="s">
        <v>641</v>
      </c>
      <c r="N302" s="400" t="s">
        <v>646</v>
      </c>
    </row>
    <row r="303" spans="1:14" ht="12.75">
      <c r="A303" s="401"/>
      <c r="B303" s="401"/>
      <c r="C303" s="401"/>
      <c r="D303" s="401"/>
      <c r="E303" s="401"/>
      <c r="F303" s="401"/>
      <c r="G303" s="401"/>
      <c r="H303" s="401"/>
      <c r="I303" s="401"/>
      <c r="J303" s="403"/>
      <c r="K303" s="401"/>
      <c r="L303" s="401"/>
      <c r="M303" s="401"/>
      <c r="N303" s="401"/>
    </row>
    <row r="304" spans="1:14" ht="12.75">
      <c r="A304" s="400"/>
      <c r="B304" s="400" t="s">
        <v>635</v>
      </c>
      <c r="C304" s="400" t="s">
        <v>636</v>
      </c>
      <c r="D304" s="400" t="s">
        <v>968</v>
      </c>
      <c r="E304" s="400" t="s">
        <v>969</v>
      </c>
      <c r="F304" s="400" t="s">
        <v>636</v>
      </c>
      <c r="G304" s="400"/>
      <c r="H304" s="400" t="s">
        <v>315</v>
      </c>
      <c r="I304" s="400" t="s">
        <v>636</v>
      </c>
      <c r="J304" s="404">
        <v>185</v>
      </c>
      <c r="K304" s="400" t="s">
        <v>639</v>
      </c>
      <c r="L304" s="400" t="s">
        <v>640</v>
      </c>
      <c r="M304" s="400" t="s">
        <v>641</v>
      </c>
      <c r="N304" s="400" t="s">
        <v>642</v>
      </c>
    </row>
    <row r="305" spans="1:14" ht="12.75">
      <c r="A305" s="401"/>
      <c r="B305" s="401"/>
      <c r="C305" s="401"/>
      <c r="D305" s="401"/>
      <c r="E305" s="401"/>
      <c r="F305" s="401"/>
      <c r="G305" s="401"/>
      <c r="H305" s="401"/>
      <c r="I305" s="401"/>
      <c r="J305" s="403"/>
      <c r="K305" s="401"/>
      <c r="L305" s="401"/>
      <c r="M305" s="401"/>
      <c r="N305" s="401"/>
    </row>
    <row r="306" spans="1:14" ht="12.75">
      <c r="A306" s="400"/>
      <c r="B306" s="400" t="s">
        <v>635</v>
      </c>
      <c r="C306" s="400" t="s">
        <v>636</v>
      </c>
      <c r="D306" s="400" t="s">
        <v>970</v>
      </c>
      <c r="E306" s="400" t="s">
        <v>971</v>
      </c>
      <c r="F306" s="400" t="s">
        <v>636</v>
      </c>
      <c r="G306" s="400"/>
      <c r="H306" s="400" t="s">
        <v>220</v>
      </c>
      <c r="I306" s="400" t="s">
        <v>636</v>
      </c>
      <c r="J306" s="404">
        <v>77.5</v>
      </c>
      <c r="K306" s="400" t="s">
        <v>639</v>
      </c>
      <c r="L306" s="400" t="s">
        <v>645</v>
      </c>
      <c r="M306" s="400" t="s">
        <v>641</v>
      </c>
      <c r="N306" s="400" t="s">
        <v>646</v>
      </c>
    </row>
    <row r="307" spans="1:14" ht="12.75">
      <c r="A307" s="401"/>
      <c r="B307" s="401"/>
      <c r="C307" s="401"/>
      <c r="D307" s="401"/>
      <c r="E307" s="401"/>
      <c r="F307" s="401"/>
      <c r="G307" s="401"/>
      <c r="H307" s="401"/>
      <c r="I307" s="401"/>
      <c r="J307" s="403"/>
      <c r="K307" s="401"/>
      <c r="L307" s="401"/>
      <c r="M307" s="401"/>
      <c r="N307" s="401"/>
    </row>
    <row r="308" spans="1:14" ht="12.75">
      <c r="A308" s="400"/>
      <c r="B308" s="400" t="s">
        <v>635</v>
      </c>
      <c r="C308" s="400" t="s">
        <v>636</v>
      </c>
      <c r="D308" s="400" t="s">
        <v>972</v>
      </c>
      <c r="E308" s="400" t="s">
        <v>973</v>
      </c>
      <c r="F308" s="400" t="s">
        <v>636</v>
      </c>
      <c r="G308" s="400"/>
      <c r="H308" s="400" t="s">
        <v>315</v>
      </c>
      <c r="I308" s="400" t="s">
        <v>636</v>
      </c>
      <c r="J308" s="404">
        <v>237.5</v>
      </c>
      <c r="K308" s="400" t="s">
        <v>639</v>
      </c>
      <c r="L308" s="400" t="s">
        <v>640</v>
      </c>
      <c r="M308" s="400" t="s">
        <v>641</v>
      </c>
      <c r="N308" s="400" t="s">
        <v>642</v>
      </c>
    </row>
    <row r="309" spans="1:14" ht="12.75">
      <c r="A309" s="401"/>
      <c r="B309" s="401"/>
      <c r="C309" s="401"/>
      <c r="D309" s="401"/>
      <c r="E309" s="401"/>
      <c r="F309" s="401"/>
      <c r="G309" s="401"/>
      <c r="H309" s="401"/>
      <c r="I309" s="401"/>
      <c r="J309" s="403"/>
      <c r="K309" s="401"/>
      <c r="L309" s="401"/>
      <c r="M309" s="401"/>
      <c r="N309" s="401"/>
    </row>
    <row r="310" spans="1:14" ht="12.75">
      <c r="A310" s="400"/>
      <c r="B310" s="400" t="s">
        <v>635</v>
      </c>
      <c r="C310" s="400" t="s">
        <v>636</v>
      </c>
      <c r="D310" s="400" t="s">
        <v>974</v>
      </c>
      <c r="E310" s="400" t="s">
        <v>975</v>
      </c>
      <c r="F310" s="400" t="s">
        <v>636</v>
      </c>
      <c r="G310" s="400"/>
      <c r="H310" s="400" t="s">
        <v>220</v>
      </c>
      <c r="I310" s="400" t="s">
        <v>636</v>
      </c>
      <c r="J310" s="404">
        <v>77.5</v>
      </c>
      <c r="K310" s="400" t="s">
        <v>639</v>
      </c>
      <c r="L310" s="400" t="s">
        <v>645</v>
      </c>
      <c r="M310" s="400" t="s">
        <v>641</v>
      </c>
      <c r="N310" s="400" t="s">
        <v>646</v>
      </c>
    </row>
    <row r="311" spans="1:14" ht="12.75">
      <c r="A311" s="401"/>
      <c r="B311" s="401"/>
      <c r="C311" s="401"/>
      <c r="D311" s="401"/>
      <c r="E311" s="401"/>
      <c r="F311" s="401"/>
      <c r="G311" s="401"/>
      <c r="H311" s="401"/>
      <c r="I311" s="401"/>
      <c r="J311" s="403"/>
      <c r="K311" s="401"/>
      <c r="L311" s="401"/>
      <c r="M311" s="401"/>
      <c r="N311" s="401"/>
    </row>
    <row r="312" spans="1:14" ht="12.75">
      <c r="A312" s="400"/>
      <c r="B312" s="400" t="s">
        <v>635</v>
      </c>
      <c r="C312" s="400" t="s">
        <v>636</v>
      </c>
      <c r="D312" s="400" t="s">
        <v>976</v>
      </c>
      <c r="E312" s="400" t="s">
        <v>977</v>
      </c>
      <c r="F312" s="400" t="s">
        <v>636</v>
      </c>
      <c r="G312" s="400"/>
      <c r="H312" s="400" t="s">
        <v>315</v>
      </c>
      <c r="I312" s="400" t="s">
        <v>636</v>
      </c>
      <c r="J312" s="402">
        <v>2889</v>
      </c>
      <c r="K312" s="400" t="s">
        <v>639</v>
      </c>
      <c r="L312" s="400" t="s">
        <v>640</v>
      </c>
      <c r="M312" s="400" t="s">
        <v>806</v>
      </c>
      <c r="N312" s="400" t="s">
        <v>807</v>
      </c>
    </row>
    <row r="313" spans="1:14" ht="12.75">
      <c r="A313" s="401"/>
      <c r="B313" s="401"/>
      <c r="C313" s="401"/>
      <c r="D313" s="401"/>
      <c r="E313" s="401"/>
      <c r="F313" s="401"/>
      <c r="G313" s="401"/>
      <c r="H313" s="401"/>
      <c r="I313" s="401"/>
      <c r="J313" s="403"/>
      <c r="K313" s="401"/>
      <c r="L313" s="401"/>
      <c r="M313" s="401"/>
      <c r="N313" s="401"/>
    </row>
    <row r="314" spans="1:14" ht="12.75">
      <c r="A314" s="400"/>
      <c r="B314" s="400" t="s">
        <v>635</v>
      </c>
      <c r="C314" s="400" t="s">
        <v>636</v>
      </c>
      <c r="D314" s="400" t="s">
        <v>978</v>
      </c>
      <c r="E314" s="400" t="s">
        <v>979</v>
      </c>
      <c r="F314" s="400" t="s">
        <v>636</v>
      </c>
      <c r="G314" s="400"/>
      <c r="H314" s="400" t="s">
        <v>220</v>
      </c>
      <c r="I314" s="400" t="s">
        <v>636</v>
      </c>
      <c r="J314" s="402">
        <v>2483.5</v>
      </c>
      <c r="K314" s="400" t="s">
        <v>639</v>
      </c>
      <c r="L314" s="400" t="s">
        <v>645</v>
      </c>
      <c r="M314" s="400" t="s">
        <v>806</v>
      </c>
      <c r="N314" s="400" t="s">
        <v>810</v>
      </c>
    </row>
    <row r="315" spans="1:14" ht="12.75">
      <c r="A315" s="401"/>
      <c r="B315" s="401"/>
      <c r="C315" s="401"/>
      <c r="D315" s="401"/>
      <c r="E315" s="401"/>
      <c r="F315" s="401"/>
      <c r="G315" s="401"/>
      <c r="H315" s="401"/>
      <c r="I315" s="401"/>
      <c r="J315" s="403"/>
      <c r="K315" s="401"/>
      <c r="L315" s="401"/>
      <c r="M315" s="401"/>
      <c r="N315" s="401"/>
    </row>
    <row r="316" spans="1:14" ht="12.75">
      <c r="A316" s="400"/>
      <c r="B316" s="400" t="s">
        <v>635</v>
      </c>
      <c r="C316" s="400" t="s">
        <v>636</v>
      </c>
      <c r="D316" s="400" t="s">
        <v>980</v>
      </c>
      <c r="E316" s="400" t="s">
        <v>981</v>
      </c>
      <c r="F316" s="400" t="s">
        <v>636</v>
      </c>
      <c r="G316" s="400"/>
      <c r="H316" s="400" t="s">
        <v>315</v>
      </c>
      <c r="I316" s="400" t="s">
        <v>636</v>
      </c>
      <c r="J316" s="404">
        <v>210</v>
      </c>
      <c r="K316" s="400" t="s">
        <v>639</v>
      </c>
      <c r="L316" s="400" t="s">
        <v>640</v>
      </c>
      <c r="M316" s="400" t="s">
        <v>641</v>
      </c>
      <c r="N316" s="400" t="s">
        <v>642</v>
      </c>
    </row>
    <row r="317" spans="1:14" ht="12.75">
      <c r="A317" s="401"/>
      <c r="B317" s="401"/>
      <c r="C317" s="401"/>
      <c r="D317" s="401"/>
      <c r="E317" s="401"/>
      <c r="F317" s="401"/>
      <c r="G317" s="401"/>
      <c r="H317" s="401"/>
      <c r="I317" s="401"/>
      <c r="J317" s="403"/>
      <c r="K317" s="401"/>
      <c r="L317" s="401"/>
      <c r="M317" s="401"/>
      <c r="N317" s="401"/>
    </row>
    <row r="318" spans="1:14" ht="12.75">
      <c r="A318" s="400"/>
      <c r="B318" s="400" t="s">
        <v>635</v>
      </c>
      <c r="C318" s="400" t="s">
        <v>636</v>
      </c>
      <c r="D318" s="400" t="s">
        <v>982</v>
      </c>
      <c r="E318" s="400" t="s">
        <v>983</v>
      </c>
      <c r="F318" s="400" t="s">
        <v>636</v>
      </c>
      <c r="G318" s="400"/>
      <c r="H318" s="400" t="s">
        <v>220</v>
      </c>
      <c r="I318" s="400" t="s">
        <v>636</v>
      </c>
      <c r="J318" s="404">
        <v>105</v>
      </c>
      <c r="K318" s="400" t="s">
        <v>639</v>
      </c>
      <c r="L318" s="400" t="s">
        <v>645</v>
      </c>
      <c r="M318" s="400" t="s">
        <v>641</v>
      </c>
      <c r="N318" s="400" t="s">
        <v>646</v>
      </c>
    </row>
    <row r="319" spans="1:14" ht="12.75">
      <c r="A319" s="401"/>
      <c r="B319" s="401"/>
      <c r="C319" s="401"/>
      <c r="D319" s="401"/>
      <c r="E319" s="401"/>
      <c r="F319" s="401"/>
      <c r="G319" s="401"/>
      <c r="H319" s="401"/>
      <c r="I319" s="401"/>
      <c r="J319" s="403"/>
      <c r="K319" s="401"/>
      <c r="L319" s="401"/>
      <c r="M319" s="401"/>
      <c r="N319" s="401"/>
    </row>
    <row r="320" spans="1:14" ht="12.75">
      <c r="A320" s="400"/>
      <c r="B320" s="400" t="s">
        <v>635</v>
      </c>
      <c r="C320" s="400" t="s">
        <v>636</v>
      </c>
      <c r="D320" s="400" t="s">
        <v>984</v>
      </c>
      <c r="E320" s="400" t="s">
        <v>985</v>
      </c>
      <c r="F320" s="400" t="s">
        <v>636</v>
      </c>
      <c r="G320" s="400"/>
      <c r="H320" s="400" t="s">
        <v>315</v>
      </c>
      <c r="I320" s="400" t="s">
        <v>636</v>
      </c>
      <c r="J320" s="404">
        <v>185</v>
      </c>
      <c r="K320" s="400" t="s">
        <v>639</v>
      </c>
      <c r="L320" s="400" t="s">
        <v>640</v>
      </c>
      <c r="M320" s="400" t="s">
        <v>641</v>
      </c>
      <c r="N320" s="400" t="s">
        <v>642</v>
      </c>
    </row>
    <row r="321" spans="1:14" ht="12.75">
      <c r="A321" s="401"/>
      <c r="B321" s="401"/>
      <c r="C321" s="401"/>
      <c r="D321" s="401"/>
      <c r="E321" s="401"/>
      <c r="F321" s="401"/>
      <c r="G321" s="401"/>
      <c r="H321" s="401"/>
      <c r="I321" s="401"/>
      <c r="J321" s="403"/>
      <c r="K321" s="401"/>
      <c r="L321" s="401"/>
      <c r="M321" s="401"/>
      <c r="N321" s="401"/>
    </row>
    <row r="322" spans="1:14" ht="12.75">
      <c r="A322" s="400"/>
      <c r="B322" s="400" t="s">
        <v>635</v>
      </c>
      <c r="C322" s="400" t="s">
        <v>636</v>
      </c>
      <c r="D322" s="400" t="s">
        <v>986</v>
      </c>
      <c r="E322" s="400" t="s">
        <v>987</v>
      </c>
      <c r="F322" s="400" t="s">
        <v>636</v>
      </c>
      <c r="G322" s="400"/>
      <c r="H322" s="400" t="s">
        <v>220</v>
      </c>
      <c r="I322" s="400" t="s">
        <v>636</v>
      </c>
      <c r="J322" s="404">
        <v>77.5</v>
      </c>
      <c r="K322" s="400" t="s">
        <v>639</v>
      </c>
      <c r="L322" s="400" t="s">
        <v>645</v>
      </c>
      <c r="M322" s="400" t="s">
        <v>641</v>
      </c>
      <c r="N322" s="400" t="s">
        <v>646</v>
      </c>
    </row>
    <row r="323" spans="1:14" ht="12.75">
      <c r="A323" s="401"/>
      <c r="B323" s="401"/>
      <c r="C323" s="401"/>
      <c r="D323" s="401"/>
      <c r="E323" s="401"/>
      <c r="F323" s="401"/>
      <c r="G323" s="401"/>
      <c r="H323" s="401"/>
      <c r="I323" s="401"/>
      <c r="J323" s="403"/>
      <c r="K323" s="401"/>
      <c r="L323" s="401"/>
      <c r="M323" s="401"/>
      <c r="N323" s="401"/>
    </row>
    <row r="324" spans="1:14" ht="12.75">
      <c r="A324" s="400"/>
      <c r="B324" s="400" t="s">
        <v>635</v>
      </c>
      <c r="C324" s="400" t="s">
        <v>636</v>
      </c>
      <c r="D324" s="400" t="s">
        <v>988</v>
      </c>
      <c r="E324" s="400" t="s">
        <v>989</v>
      </c>
      <c r="F324" s="400" t="s">
        <v>636</v>
      </c>
      <c r="G324" s="400"/>
      <c r="H324" s="400" t="s">
        <v>315</v>
      </c>
      <c r="I324" s="400" t="s">
        <v>636</v>
      </c>
      <c r="J324" s="404">
        <v>210</v>
      </c>
      <c r="K324" s="400" t="s">
        <v>639</v>
      </c>
      <c r="L324" s="400" t="s">
        <v>640</v>
      </c>
      <c r="M324" s="400" t="s">
        <v>641</v>
      </c>
      <c r="N324" s="400" t="s">
        <v>642</v>
      </c>
    </row>
    <row r="325" spans="1:14" ht="12.75">
      <c r="A325" s="401"/>
      <c r="B325" s="401"/>
      <c r="C325" s="401"/>
      <c r="D325" s="401"/>
      <c r="E325" s="401"/>
      <c r="F325" s="401"/>
      <c r="G325" s="401"/>
      <c r="H325" s="401"/>
      <c r="I325" s="401"/>
      <c r="J325" s="403"/>
      <c r="K325" s="401"/>
      <c r="L325" s="401"/>
      <c r="M325" s="401"/>
      <c r="N325" s="401"/>
    </row>
    <row r="326" spans="1:14" ht="12.75">
      <c r="A326" s="400"/>
      <c r="B326" s="400" t="s">
        <v>635</v>
      </c>
      <c r="C326" s="400" t="s">
        <v>636</v>
      </c>
      <c r="D326" s="400" t="s">
        <v>990</v>
      </c>
      <c r="E326" s="400" t="s">
        <v>991</v>
      </c>
      <c r="F326" s="400" t="s">
        <v>636</v>
      </c>
      <c r="G326" s="400"/>
      <c r="H326" s="400" t="s">
        <v>220</v>
      </c>
      <c r="I326" s="400" t="s">
        <v>636</v>
      </c>
      <c r="J326" s="404">
        <v>105</v>
      </c>
      <c r="K326" s="400" t="s">
        <v>639</v>
      </c>
      <c r="L326" s="400" t="s">
        <v>645</v>
      </c>
      <c r="M326" s="400" t="s">
        <v>641</v>
      </c>
      <c r="N326" s="400" t="s">
        <v>646</v>
      </c>
    </row>
    <row r="327" spans="1:14" ht="12.75">
      <c r="A327" s="401"/>
      <c r="B327" s="401"/>
      <c r="C327" s="401"/>
      <c r="D327" s="401"/>
      <c r="E327" s="401"/>
      <c r="F327" s="401"/>
      <c r="G327" s="401"/>
      <c r="H327" s="401"/>
      <c r="I327" s="401"/>
      <c r="J327" s="403"/>
      <c r="K327" s="401"/>
      <c r="L327" s="401"/>
      <c r="M327" s="401"/>
      <c r="N327" s="401"/>
    </row>
    <row r="328" spans="1:14" ht="12.75">
      <c r="A328" s="400"/>
      <c r="B328" s="400" t="s">
        <v>635</v>
      </c>
      <c r="C328" s="400" t="s">
        <v>636</v>
      </c>
      <c r="D328" s="400" t="s">
        <v>992</v>
      </c>
      <c r="E328" s="400" t="s">
        <v>993</v>
      </c>
      <c r="F328" s="400" t="s">
        <v>636</v>
      </c>
      <c r="G328" s="400"/>
      <c r="H328" s="400" t="s">
        <v>315</v>
      </c>
      <c r="I328" s="400" t="s">
        <v>636</v>
      </c>
      <c r="J328" s="404">
        <v>212.5</v>
      </c>
      <c r="K328" s="400" t="s">
        <v>639</v>
      </c>
      <c r="L328" s="400" t="s">
        <v>640</v>
      </c>
      <c r="M328" s="400" t="s">
        <v>641</v>
      </c>
      <c r="N328" s="400" t="s">
        <v>642</v>
      </c>
    </row>
    <row r="329" spans="1:14" ht="12.75">
      <c r="A329" s="401"/>
      <c r="B329" s="401"/>
      <c r="C329" s="401"/>
      <c r="D329" s="401"/>
      <c r="E329" s="401"/>
      <c r="F329" s="401"/>
      <c r="G329" s="401"/>
      <c r="H329" s="401"/>
      <c r="I329" s="401"/>
      <c r="J329" s="403"/>
      <c r="K329" s="401"/>
      <c r="L329" s="401"/>
      <c r="M329" s="401"/>
      <c r="N329" s="401"/>
    </row>
    <row r="330" spans="1:14" ht="12.75">
      <c r="A330" s="400"/>
      <c r="B330" s="400" t="s">
        <v>635</v>
      </c>
      <c r="C330" s="400" t="s">
        <v>636</v>
      </c>
      <c r="D330" s="400" t="s">
        <v>994</v>
      </c>
      <c r="E330" s="400" t="s">
        <v>995</v>
      </c>
      <c r="F330" s="400" t="s">
        <v>636</v>
      </c>
      <c r="G330" s="400"/>
      <c r="H330" s="400" t="s">
        <v>220</v>
      </c>
      <c r="I330" s="400" t="s">
        <v>636</v>
      </c>
      <c r="J330" s="404">
        <v>77.5</v>
      </c>
      <c r="K330" s="400" t="s">
        <v>639</v>
      </c>
      <c r="L330" s="400" t="s">
        <v>645</v>
      </c>
      <c r="M330" s="400" t="s">
        <v>641</v>
      </c>
      <c r="N330" s="400" t="s">
        <v>646</v>
      </c>
    </row>
    <row r="331" spans="1:14" ht="12.75">
      <c r="A331" s="401"/>
      <c r="B331" s="401"/>
      <c r="C331" s="401"/>
      <c r="D331" s="401"/>
      <c r="E331" s="401"/>
      <c r="F331" s="401"/>
      <c r="G331" s="401"/>
      <c r="H331" s="401"/>
      <c r="I331" s="401"/>
      <c r="J331" s="403"/>
      <c r="K331" s="401"/>
      <c r="L331" s="401"/>
      <c r="M331" s="401"/>
      <c r="N331" s="401"/>
    </row>
    <row r="332" spans="1:14" ht="12.75">
      <c r="A332" s="400"/>
      <c r="B332" s="400" t="s">
        <v>635</v>
      </c>
      <c r="C332" s="400" t="s">
        <v>636</v>
      </c>
      <c r="D332" s="400" t="s">
        <v>996</v>
      </c>
      <c r="E332" s="400" t="s">
        <v>997</v>
      </c>
      <c r="F332" s="400" t="s">
        <v>636</v>
      </c>
      <c r="G332" s="400"/>
      <c r="H332" s="400" t="s">
        <v>315</v>
      </c>
      <c r="I332" s="400" t="s">
        <v>636</v>
      </c>
      <c r="J332" s="404">
        <v>237.5</v>
      </c>
      <c r="K332" s="400" t="s">
        <v>639</v>
      </c>
      <c r="L332" s="400" t="s">
        <v>640</v>
      </c>
      <c r="M332" s="400" t="s">
        <v>641</v>
      </c>
      <c r="N332" s="400" t="s">
        <v>642</v>
      </c>
    </row>
    <row r="333" spans="1:14" ht="12.75">
      <c r="A333" s="401"/>
      <c r="B333" s="401"/>
      <c r="C333" s="401"/>
      <c r="D333" s="401"/>
      <c r="E333" s="401"/>
      <c r="F333" s="401"/>
      <c r="G333" s="401"/>
      <c r="H333" s="401"/>
      <c r="I333" s="401"/>
      <c r="J333" s="403"/>
      <c r="K333" s="401"/>
      <c r="L333" s="401"/>
      <c r="M333" s="401"/>
      <c r="N333" s="401"/>
    </row>
    <row r="334" spans="1:14" ht="12.75">
      <c r="A334" s="400"/>
      <c r="B334" s="400" t="s">
        <v>635</v>
      </c>
      <c r="C334" s="400" t="s">
        <v>636</v>
      </c>
      <c r="D334" s="400" t="s">
        <v>998</v>
      </c>
      <c r="E334" s="400" t="s">
        <v>999</v>
      </c>
      <c r="F334" s="400" t="s">
        <v>636</v>
      </c>
      <c r="G334" s="400"/>
      <c r="H334" s="400" t="s">
        <v>220</v>
      </c>
      <c r="I334" s="400" t="s">
        <v>636</v>
      </c>
      <c r="J334" s="404">
        <v>80</v>
      </c>
      <c r="K334" s="400" t="s">
        <v>639</v>
      </c>
      <c r="L334" s="400" t="s">
        <v>645</v>
      </c>
      <c r="M334" s="400" t="s">
        <v>641</v>
      </c>
      <c r="N334" s="400" t="s">
        <v>646</v>
      </c>
    </row>
    <row r="335" spans="1:14" ht="12.75">
      <c r="A335" s="401"/>
      <c r="B335" s="401"/>
      <c r="C335" s="401"/>
      <c r="D335" s="401"/>
      <c r="E335" s="401"/>
      <c r="F335" s="401"/>
      <c r="G335" s="401"/>
      <c r="H335" s="401"/>
      <c r="I335" s="401"/>
      <c r="J335" s="403"/>
      <c r="K335" s="401"/>
      <c r="L335" s="401"/>
      <c r="M335" s="401"/>
      <c r="N335" s="401"/>
    </row>
    <row r="336" spans="1:14" ht="12.75">
      <c r="A336" s="400"/>
      <c r="B336" s="400" t="s">
        <v>635</v>
      </c>
      <c r="C336" s="400" t="s">
        <v>636</v>
      </c>
      <c r="D336" s="400" t="s">
        <v>1000</v>
      </c>
      <c r="E336" s="400" t="s">
        <v>1001</v>
      </c>
      <c r="F336" s="400" t="s">
        <v>636</v>
      </c>
      <c r="G336" s="400"/>
      <c r="H336" s="400" t="s">
        <v>315</v>
      </c>
      <c r="I336" s="400" t="s">
        <v>636</v>
      </c>
      <c r="J336" s="402">
        <v>3867.4</v>
      </c>
      <c r="K336" s="400" t="s">
        <v>639</v>
      </c>
      <c r="L336" s="400" t="s">
        <v>640</v>
      </c>
      <c r="M336" s="400" t="s">
        <v>689</v>
      </c>
      <c r="N336" s="400" t="s">
        <v>690</v>
      </c>
    </row>
    <row r="337" spans="1:14" ht="12.75">
      <c r="A337" s="401"/>
      <c r="B337" s="401"/>
      <c r="C337" s="401"/>
      <c r="D337" s="401"/>
      <c r="E337" s="401"/>
      <c r="F337" s="401"/>
      <c r="G337" s="401"/>
      <c r="H337" s="401"/>
      <c r="I337" s="401"/>
      <c r="J337" s="403"/>
      <c r="K337" s="401"/>
      <c r="L337" s="401"/>
      <c r="M337" s="401"/>
      <c r="N337" s="401"/>
    </row>
    <row r="338" spans="1:14" ht="12.75">
      <c r="A338" s="400"/>
      <c r="B338" s="400" t="s">
        <v>635</v>
      </c>
      <c r="C338" s="400" t="s">
        <v>636</v>
      </c>
      <c r="D338" s="400" t="s">
        <v>1002</v>
      </c>
      <c r="E338" s="400" t="s">
        <v>1003</v>
      </c>
      <c r="F338" s="400" t="s">
        <v>636</v>
      </c>
      <c r="G338" s="400"/>
      <c r="H338" s="400" t="s">
        <v>315</v>
      </c>
      <c r="I338" s="400" t="s">
        <v>636</v>
      </c>
      <c r="J338" s="404">
        <v>572</v>
      </c>
      <c r="K338" s="400" t="s">
        <v>639</v>
      </c>
      <c r="L338" s="400" t="s">
        <v>640</v>
      </c>
      <c r="M338" s="400" t="s">
        <v>689</v>
      </c>
      <c r="N338" s="400" t="s">
        <v>741</v>
      </c>
    </row>
    <row r="339" spans="1:14" ht="12.75">
      <c r="A339" s="401"/>
      <c r="B339" s="401"/>
      <c r="C339" s="401"/>
      <c r="D339" s="401"/>
      <c r="E339" s="401"/>
      <c r="F339" s="401"/>
      <c r="G339" s="401"/>
      <c r="H339" s="401"/>
      <c r="I339" s="401"/>
      <c r="J339" s="403"/>
      <c r="K339" s="401"/>
      <c r="L339" s="401"/>
      <c r="M339" s="401"/>
      <c r="N339" s="401"/>
    </row>
    <row r="340" spans="1:14" ht="12.75">
      <c r="A340" s="400"/>
      <c r="B340" s="400" t="s">
        <v>635</v>
      </c>
      <c r="C340" s="400" t="s">
        <v>636</v>
      </c>
      <c r="D340" s="400" t="s">
        <v>1004</v>
      </c>
      <c r="E340" s="400" t="s">
        <v>1005</v>
      </c>
      <c r="F340" s="400" t="s">
        <v>636</v>
      </c>
      <c r="G340" s="400"/>
      <c r="H340" s="400" t="s">
        <v>315</v>
      </c>
      <c r="I340" s="400" t="s">
        <v>636</v>
      </c>
      <c r="J340" s="402">
        <v>2671</v>
      </c>
      <c r="K340" s="400" t="s">
        <v>639</v>
      </c>
      <c r="L340" s="400" t="s">
        <v>640</v>
      </c>
      <c r="M340" s="400" t="s">
        <v>689</v>
      </c>
      <c r="N340" s="400" t="s">
        <v>738</v>
      </c>
    </row>
    <row r="341" spans="1:14" ht="12.75">
      <c r="A341" s="401"/>
      <c r="B341" s="401"/>
      <c r="C341" s="401"/>
      <c r="D341" s="401"/>
      <c r="E341" s="401"/>
      <c r="F341" s="401"/>
      <c r="G341" s="401"/>
      <c r="H341" s="401"/>
      <c r="I341" s="401"/>
      <c r="J341" s="403"/>
      <c r="K341" s="401"/>
      <c r="L341" s="401"/>
      <c r="M341" s="401"/>
      <c r="N341" s="401"/>
    </row>
    <row r="342" spans="1:14" ht="12.75">
      <c r="A342" s="400"/>
      <c r="B342" s="400" t="s">
        <v>635</v>
      </c>
      <c r="C342" s="400" t="s">
        <v>636</v>
      </c>
      <c r="D342" s="400" t="s">
        <v>1006</v>
      </c>
      <c r="E342" s="400" t="s">
        <v>1007</v>
      </c>
      <c r="F342" s="400" t="s">
        <v>636</v>
      </c>
      <c r="G342" s="400"/>
      <c r="H342" s="400" t="s">
        <v>315</v>
      </c>
      <c r="I342" s="400" t="s">
        <v>636</v>
      </c>
      <c r="J342" s="404">
        <v>396</v>
      </c>
      <c r="K342" s="400" t="s">
        <v>639</v>
      </c>
      <c r="L342" s="400" t="s">
        <v>640</v>
      </c>
      <c r="M342" s="400" t="s">
        <v>689</v>
      </c>
      <c r="N342" s="400" t="s">
        <v>693</v>
      </c>
    </row>
    <row r="343" spans="1:14" ht="12.75">
      <c r="A343" s="401"/>
      <c r="B343" s="401"/>
      <c r="C343" s="401"/>
      <c r="D343" s="401"/>
      <c r="E343" s="401"/>
      <c r="F343" s="401"/>
      <c r="G343" s="401"/>
      <c r="H343" s="401"/>
      <c r="I343" s="401"/>
      <c r="J343" s="403"/>
      <c r="K343" s="401"/>
      <c r="L343" s="401"/>
      <c r="M343" s="401"/>
      <c r="N343" s="401"/>
    </row>
    <row r="344" spans="1:14" ht="12.75">
      <c r="A344" s="400"/>
      <c r="B344" s="400" t="s">
        <v>635</v>
      </c>
      <c r="C344" s="400" t="s">
        <v>636</v>
      </c>
      <c r="D344" s="400" t="s">
        <v>1008</v>
      </c>
      <c r="E344" s="400" t="s">
        <v>1009</v>
      </c>
      <c r="F344" s="400" t="s">
        <v>636</v>
      </c>
      <c r="G344" s="400"/>
      <c r="H344" s="400" t="s">
        <v>315</v>
      </c>
      <c r="I344" s="400" t="s">
        <v>636</v>
      </c>
      <c r="J344" s="402">
        <v>3100</v>
      </c>
      <c r="K344" s="400" t="s">
        <v>639</v>
      </c>
      <c r="L344" s="400" t="s">
        <v>640</v>
      </c>
      <c r="M344" s="400" t="s">
        <v>689</v>
      </c>
      <c r="N344" s="400" t="s">
        <v>693</v>
      </c>
    </row>
    <row r="345" spans="1:14" ht="12.75">
      <c r="A345" s="401"/>
      <c r="B345" s="401"/>
      <c r="C345" s="401"/>
      <c r="D345" s="401"/>
      <c r="E345" s="401"/>
      <c r="F345" s="401"/>
      <c r="G345" s="401"/>
      <c r="H345" s="401"/>
      <c r="I345" s="401"/>
      <c r="J345" s="403"/>
      <c r="K345" s="401"/>
      <c r="L345" s="401"/>
      <c r="M345" s="401"/>
      <c r="N345" s="401"/>
    </row>
    <row r="346" spans="1:14" ht="12.75">
      <c r="A346" s="400"/>
      <c r="B346" s="400" t="s">
        <v>635</v>
      </c>
      <c r="C346" s="400" t="s">
        <v>636</v>
      </c>
      <c r="D346" s="400" t="s">
        <v>1010</v>
      </c>
      <c r="E346" s="400" t="s">
        <v>1011</v>
      </c>
      <c r="F346" s="400" t="s">
        <v>636</v>
      </c>
      <c r="G346" s="400"/>
      <c r="H346" s="400" t="s">
        <v>220</v>
      </c>
      <c r="I346" s="400" t="s">
        <v>636</v>
      </c>
      <c r="J346" s="404">
        <v>390</v>
      </c>
      <c r="K346" s="400" t="s">
        <v>639</v>
      </c>
      <c r="L346" s="400" t="s">
        <v>645</v>
      </c>
      <c r="M346" s="400" t="s">
        <v>689</v>
      </c>
      <c r="N346" s="400" t="s">
        <v>852</v>
      </c>
    </row>
    <row r="347" spans="1:14" ht="12.75">
      <c r="A347" s="401"/>
      <c r="B347" s="401"/>
      <c r="C347" s="401"/>
      <c r="D347" s="401"/>
      <c r="E347" s="401"/>
      <c r="F347" s="401"/>
      <c r="G347" s="401"/>
      <c r="H347" s="401"/>
      <c r="I347" s="401"/>
      <c r="J347" s="403"/>
      <c r="K347" s="401"/>
      <c r="L347" s="401"/>
      <c r="M347" s="401"/>
      <c r="N347" s="401"/>
    </row>
    <row r="348" spans="1:14" ht="12.75">
      <c r="A348" s="400"/>
      <c r="B348" s="400" t="s">
        <v>635</v>
      </c>
      <c r="C348" s="400" t="s">
        <v>636</v>
      </c>
      <c r="D348" s="400" t="s">
        <v>1012</v>
      </c>
      <c r="E348" s="400" t="s">
        <v>1013</v>
      </c>
      <c r="F348" s="400" t="s">
        <v>636</v>
      </c>
      <c r="G348" s="400"/>
      <c r="H348" s="400" t="s">
        <v>220</v>
      </c>
      <c r="I348" s="400" t="s">
        <v>636</v>
      </c>
      <c r="J348" s="404">
        <v>198</v>
      </c>
      <c r="K348" s="400" t="s">
        <v>639</v>
      </c>
      <c r="L348" s="400" t="s">
        <v>645</v>
      </c>
      <c r="M348" s="400" t="s">
        <v>689</v>
      </c>
      <c r="N348" s="400" t="s">
        <v>699</v>
      </c>
    </row>
    <row r="349" spans="1:14" ht="12.75">
      <c r="A349" s="401"/>
      <c r="B349" s="401"/>
      <c r="C349" s="401"/>
      <c r="D349" s="401"/>
      <c r="E349" s="401"/>
      <c r="F349" s="401"/>
      <c r="G349" s="401"/>
      <c r="H349" s="401"/>
      <c r="I349" s="401"/>
      <c r="J349" s="403"/>
      <c r="K349" s="401"/>
      <c r="L349" s="401"/>
      <c r="M349" s="401"/>
      <c r="N349" s="401"/>
    </row>
    <row r="350" spans="1:14" ht="12.75">
      <c r="A350" s="400"/>
      <c r="B350" s="400" t="s">
        <v>635</v>
      </c>
      <c r="C350" s="400" t="s">
        <v>636</v>
      </c>
      <c r="D350" s="400" t="s">
        <v>1014</v>
      </c>
      <c r="E350" s="400" t="s">
        <v>1015</v>
      </c>
      <c r="F350" s="400" t="s">
        <v>636</v>
      </c>
      <c r="G350" s="400"/>
      <c r="H350" s="400" t="s">
        <v>220</v>
      </c>
      <c r="I350" s="400" t="s">
        <v>636</v>
      </c>
      <c r="J350" s="402">
        <v>2121</v>
      </c>
      <c r="K350" s="400" t="s">
        <v>639</v>
      </c>
      <c r="L350" s="400" t="s">
        <v>645</v>
      </c>
      <c r="M350" s="400" t="s">
        <v>689</v>
      </c>
      <c r="N350" s="400" t="s">
        <v>852</v>
      </c>
    </row>
    <row r="351" spans="1:14" ht="12.75">
      <c r="A351" s="401"/>
      <c r="B351" s="401"/>
      <c r="C351" s="401"/>
      <c r="D351" s="401"/>
      <c r="E351" s="401"/>
      <c r="F351" s="401"/>
      <c r="G351" s="401"/>
      <c r="H351" s="401"/>
      <c r="I351" s="401"/>
      <c r="J351" s="403"/>
      <c r="K351" s="401"/>
      <c r="L351" s="401"/>
      <c r="M351" s="401"/>
      <c r="N351" s="401"/>
    </row>
    <row r="352" spans="1:14" ht="12.75">
      <c r="A352" s="400"/>
      <c r="B352" s="400" t="s">
        <v>635</v>
      </c>
      <c r="C352" s="400" t="s">
        <v>636</v>
      </c>
      <c r="D352" s="400" t="s">
        <v>1016</v>
      </c>
      <c r="E352" s="400" t="s">
        <v>1017</v>
      </c>
      <c r="F352" s="400" t="s">
        <v>636</v>
      </c>
      <c r="G352" s="400"/>
      <c r="H352" s="400" t="s">
        <v>220</v>
      </c>
      <c r="I352" s="400" t="s">
        <v>636</v>
      </c>
      <c r="J352" s="404">
        <v>576</v>
      </c>
      <c r="K352" s="400" t="s">
        <v>639</v>
      </c>
      <c r="L352" s="400" t="s">
        <v>645</v>
      </c>
      <c r="M352" s="400" t="s">
        <v>689</v>
      </c>
      <c r="N352" s="400" t="s">
        <v>699</v>
      </c>
    </row>
    <row r="353" spans="1:14" ht="12.75">
      <c r="A353" s="401"/>
      <c r="B353" s="401"/>
      <c r="C353" s="401"/>
      <c r="D353" s="401"/>
      <c r="E353" s="401"/>
      <c r="F353" s="401"/>
      <c r="G353" s="401"/>
      <c r="H353" s="401"/>
      <c r="I353" s="401"/>
      <c r="J353" s="403"/>
      <c r="K353" s="401"/>
      <c r="L353" s="401"/>
      <c r="M353" s="401"/>
      <c r="N353" s="401"/>
    </row>
    <row r="354" spans="1:14" ht="12.75">
      <c r="A354" s="400"/>
      <c r="B354" s="400" t="s">
        <v>635</v>
      </c>
      <c r="C354" s="400" t="s">
        <v>636</v>
      </c>
      <c r="D354" s="400" t="s">
        <v>1018</v>
      </c>
      <c r="E354" s="400" t="s">
        <v>1019</v>
      </c>
      <c r="F354" s="400" t="s">
        <v>636</v>
      </c>
      <c r="G354" s="400"/>
      <c r="H354" s="400" t="s">
        <v>220</v>
      </c>
      <c r="I354" s="400" t="s">
        <v>636</v>
      </c>
      <c r="J354" s="402">
        <v>2353.5</v>
      </c>
      <c r="K354" s="400" t="s">
        <v>639</v>
      </c>
      <c r="L354" s="400" t="s">
        <v>645</v>
      </c>
      <c r="M354" s="400" t="s">
        <v>689</v>
      </c>
      <c r="N354" s="400" t="s">
        <v>696</v>
      </c>
    </row>
    <row r="355" spans="1:14" ht="12.75">
      <c r="A355" s="401"/>
      <c r="B355" s="401"/>
      <c r="C355" s="401"/>
      <c r="D355" s="401"/>
      <c r="E355" s="401"/>
      <c r="F355" s="401"/>
      <c r="G355" s="401"/>
      <c r="H355" s="401"/>
      <c r="I355" s="401"/>
      <c r="J355" s="403"/>
      <c r="K355" s="401"/>
      <c r="L355" s="401"/>
      <c r="M355" s="401"/>
      <c r="N355" s="401"/>
    </row>
    <row r="356" spans="1:14" ht="12.75">
      <c r="A356" s="400"/>
      <c r="B356" s="400" t="s">
        <v>635</v>
      </c>
      <c r="C356" s="400" t="s">
        <v>636</v>
      </c>
      <c r="D356" s="400" t="s">
        <v>1020</v>
      </c>
      <c r="E356" s="400" t="s">
        <v>1021</v>
      </c>
      <c r="F356" s="400" t="s">
        <v>636</v>
      </c>
      <c r="G356" s="400"/>
      <c r="H356" s="400" t="s">
        <v>315</v>
      </c>
      <c r="I356" s="400" t="s">
        <v>636</v>
      </c>
      <c r="J356" s="404">
        <v>185</v>
      </c>
      <c r="K356" s="400" t="s">
        <v>639</v>
      </c>
      <c r="L356" s="400" t="s">
        <v>640</v>
      </c>
      <c r="M356" s="400" t="s">
        <v>641</v>
      </c>
      <c r="N356" s="400" t="s">
        <v>642</v>
      </c>
    </row>
    <row r="357" spans="1:14" ht="12.75">
      <c r="A357" s="401"/>
      <c r="B357" s="401"/>
      <c r="C357" s="401"/>
      <c r="D357" s="401"/>
      <c r="E357" s="401"/>
      <c r="F357" s="401"/>
      <c r="G357" s="401"/>
      <c r="H357" s="401"/>
      <c r="I357" s="401"/>
      <c r="J357" s="403"/>
      <c r="K357" s="401"/>
      <c r="L357" s="401"/>
      <c r="M357" s="401"/>
      <c r="N357" s="401"/>
    </row>
    <row r="358" spans="1:14" ht="12.75">
      <c r="A358" s="400"/>
      <c r="B358" s="400" t="s">
        <v>635</v>
      </c>
      <c r="C358" s="400" t="s">
        <v>636</v>
      </c>
      <c r="D358" s="400" t="s">
        <v>1022</v>
      </c>
      <c r="E358" s="400" t="s">
        <v>1023</v>
      </c>
      <c r="F358" s="400" t="s">
        <v>636</v>
      </c>
      <c r="G358" s="400"/>
      <c r="H358" s="400" t="s">
        <v>220</v>
      </c>
      <c r="I358" s="400" t="s">
        <v>636</v>
      </c>
      <c r="J358" s="404">
        <v>77.5</v>
      </c>
      <c r="K358" s="400" t="s">
        <v>639</v>
      </c>
      <c r="L358" s="400" t="s">
        <v>645</v>
      </c>
      <c r="M358" s="400" t="s">
        <v>641</v>
      </c>
      <c r="N358" s="400" t="s">
        <v>646</v>
      </c>
    </row>
    <row r="359" spans="1:14" ht="12.75">
      <c r="A359" s="401"/>
      <c r="B359" s="401"/>
      <c r="C359" s="401"/>
      <c r="D359" s="401"/>
      <c r="E359" s="401"/>
      <c r="F359" s="401"/>
      <c r="G359" s="401"/>
      <c r="H359" s="401"/>
      <c r="I359" s="401"/>
      <c r="J359" s="403"/>
      <c r="K359" s="401"/>
      <c r="L359" s="401"/>
      <c r="M359" s="401"/>
      <c r="N359" s="401"/>
    </row>
    <row r="360" spans="1:14" ht="12.75">
      <c r="A360" s="400"/>
      <c r="B360" s="400" t="s">
        <v>635</v>
      </c>
      <c r="C360" s="400" t="s">
        <v>636</v>
      </c>
      <c r="D360" s="400" t="s">
        <v>1024</v>
      </c>
      <c r="E360" s="400" t="s">
        <v>1025</v>
      </c>
      <c r="F360" s="400" t="s">
        <v>636</v>
      </c>
      <c r="G360" s="400"/>
      <c r="H360" s="400" t="s">
        <v>315</v>
      </c>
      <c r="I360" s="400" t="s">
        <v>636</v>
      </c>
      <c r="J360" s="404">
        <v>210</v>
      </c>
      <c r="K360" s="400" t="s">
        <v>639</v>
      </c>
      <c r="L360" s="400" t="s">
        <v>640</v>
      </c>
      <c r="M360" s="400" t="s">
        <v>641</v>
      </c>
      <c r="N360" s="400" t="s">
        <v>642</v>
      </c>
    </row>
    <row r="361" spans="1:14" ht="12.75">
      <c r="A361" s="401"/>
      <c r="B361" s="401"/>
      <c r="C361" s="401"/>
      <c r="D361" s="401"/>
      <c r="E361" s="401"/>
      <c r="F361" s="401"/>
      <c r="G361" s="401"/>
      <c r="H361" s="401"/>
      <c r="I361" s="401"/>
      <c r="J361" s="403"/>
      <c r="K361" s="401"/>
      <c r="L361" s="401"/>
      <c r="M361" s="401"/>
      <c r="N361" s="401"/>
    </row>
    <row r="362" spans="1:14" ht="12.75">
      <c r="A362" s="400"/>
      <c r="B362" s="400" t="s">
        <v>635</v>
      </c>
      <c r="C362" s="400" t="s">
        <v>636</v>
      </c>
      <c r="D362" s="400" t="s">
        <v>1026</v>
      </c>
      <c r="E362" s="400" t="s">
        <v>1027</v>
      </c>
      <c r="F362" s="400" t="s">
        <v>636</v>
      </c>
      <c r="G362" s="400"/>
      <c r="H362" s="400" t="s">
        <v>220</v>
      </c>
      <c r="I362" s="400" t="s">
        <v>636</v>
      </c>
      <c r="J362" s="404">
        <v>77.5</v>
      </c>
      <c r="K362" s="400" t="s">
        <v>639</v>
      </c>
      <c r="L362" s="400" t="s">
        <v>645</v>
      </c>
      <c r="M362" s="400" t="s">
        <v>641</v>
      </c>
      <c r="N362" s="400" t="s">
        <v>646</v>
      </c>
    </row>
    <row r="363" spans="1:14" ht="12.75">
      <c r="A363" s="401"/>
      <c r="B363" s="401"/>
      <c r="C363" s="401"/>
      <c r="D363" s="401"/>
      <c r="E363" s="401"/>
      <c r="F363" s="401"/>
      <c r="G363" s="401"/>
      <c r="H363" s="401"/>
      <c r="I363" s="401"/>
      <c r="J363" s="403"/>
      <c r="K363" s="401"/>
      <c r="L363" s="401"/>
      <c r="M363" s="401"/>
      <c r="N363" s="401"/>
    </row>
    <row r="364" spans="1:14" ht="12.75">
      <c r="A364" s="400"/>
      <c r="B364" s="400" t="s">
        <v>635</v>
      </c>
      <c r="C364" s="400" t="s">
        <v>636</v>
      </c>
      <c r="D364" s="400" t="s">
        <v>1028</v>
      </c>
      <c r="E364" s="400" t="s">
        <v>1029</v>
      </c>
      <c r="F364" s="400" t="s">
        <v>636</v>
      </c>
      <c r="G364" s="400"/>
      <c r="H364" s="400" t="s">
        <v>315</v>
      </c>
      <c r="I364" s="400" t="s">
        <v>636</v>
      </c>
      <c r="J364" s="404">
        <v>185</v>
      </c>
      <c r="K364" s="400" t="s">
        <v>639</v>
      </c>
      <c r="L364" s="400" t="s">
        <v>640</v>
      </c>
      <c r="M364" s="400" t="s">
        <v>641</v>
      </c>
      <c r="N364" s="400" t="s">
        <v>642</v>
      </c>
    </row>
    <row r="365" spans="1:14" ht="12.75">
      <c r="A365" s="401"/>
      <c r="B365" s="401"/>
      <c r="C365" s="401"/>
      <c r="D365" s="401"/>
      <c r="E365" s="401"/>
      <c r="F365" s="401"/>
      <c r="G365" s="401"/>
      <c r="H365" s="401"/>
      <c r="I365" s="401"/>
      <c r="J365" s="403"/>
      <c r="K365" s="401"/>
      <c r="L365" s="401"/>
      <c r="M365" s="401"/>
      <c r="N365" s="401"/>
    </row>
    <row r="366" spans="1:14" ht="12.75">
      <c r="A366" s="400"/>
      <c r="B366" s="400" t="s">
        <v>635</v>
      </c>
      <c r="C366" s="400" t="s">
        <v>636</v>
      </c>
      <c r="D366" s="400" t="s">
        <v>1030</v>
      </c>
      <c r="E366" s="400" t="s">
        <v>1031</v>
      </c>
      <c r="F366" s="400" t="s">
        <v>636</v>
      </c>
      <c r="G366" s="400"/>
      <c r="H366" s="400" t="s">
        <v>220</v>
      </c>
      <c r="I366" s="400" t="s">
        <v>636</v>
      </c>
      <c r="J366" s="404">
        <v>52.5</v>
      </c>
      <c r="K366" s="400" t="s">
        <v>639</v>
      </c>
      <c r="L366" s="400" t="s">
        <v>645</v>
      </c>
      <c r="M366" s="400" t="s">
        <v>641</v>
      </c>
      <c r="N366" s="400" t="s">
        <v>646</v>
      </c>
    </row>
    <row r="367" spans="1:14" ht="12.75">
      <c r="A367" s="401"/>
      <c r="B367" s="401"/>
      <c r="C367" s="401"/>
      <c r="D367" s="401"/>
      <c r="E367" s="401"/>
      <c r="F367" s="401"/>
      <c r="G367" s="401"/>
      <c r="H367" s="401"/>
      <c r="I367" s="401"/>
      <c r="J367" s="403"/>
      <c r="K367" s="401"/>
      <c r="L367" s="401"/>
      <c r="M367" s="401"/>
      <c r="N367" s="401"/>
    </row>
    <row r="368" spans="1:14" ht="12.75">
      <c r="A368" s="400"/>
      <c r="B368" s="400" t="s">
        <v>635</v>
      </c>
      <c r="C368" s="400" t="s">
        <v>636</v>
      </c>
      <c r="D368" s="400" t="s">
        <v>1032</v>
      </c>
      <c r="E368" s="400" t="s">
        <v>1033</v>
      </c>
      <c r="F368" s="400" t="s">
        <v>636</v>
      </c>
      <c r="G368" s="400"/>
      <c r="H368" s="400" t="s">
        <v>315</v>
      </c>
      <c r="I368" s="400" t="s">
        <v>636</v>
      </c>
      <c r="J368" s="404">
        <v>237.5</v>
      </c>
      <c r="K368" s="400" t="s">
        <v>639</v>
      </c>
      <c r="L368" s="400" t="s">
        <v>640</v>
      </c>
      <c r="M368" s="400" t="s">
        <v>641</v>
      </c>
      <c r="N368" s="400" t="s">
        <v>642</v>
      </c>
    </row>
    <row r="369" spans="1:14" ht="12.75">
      <c r="A369" s="401"/>
      <c r="B369" s="401"/>
      <c r="C369" s="401"/>
      <c r="D369" s="401"/>
      <c r="E369" s="401"/>
      <c r="F369" s="401"/>
      <c r="G369" s="401"/>
      <c r="H369" s="401"/>
      <c r="I369" s="401"/>
      <c r="J369" s="403"/>
      <c r="K369" s="401"/>
      <c r="L369" s="401"/>
      <c r="M369" s="401"/>
      <c r="N369" s="401"/>
    </row>
    <row r="370" spans="1:14" ht="12.75">
      <c r="A370" s="400"/>
      <c r="B370" s="400" t="s">
        <v>635</v>
      </c>
      <c r="C370" s="400" t="s">
        <v>636</v>
      </c>
      <c r="D370" s="400" t="s">
        <v>1034</v>
      </c>
      <c r="E370" s="400" t="s">
        <v>1035</v>
      </c>
      <c r="F370" s="400" t="s">
        <v>636</v>
      </c>
      <c r="G370" s="400"/>
      <c r="H370" s="400" t="s">
        <v>220</v>
      </c>
      <c r="I370" s="400" t="s">
        <v>636</v>
      </c>
      <c r="J370" s="404">
        <v>105</v>
      </c>
      <c r="K370" s="400" t="s">
        <v>639</v>
      </c>
      <c r="L370" s="400" t="s">
        <v>645</v>
      </c>
      <c r="M370" s="400" t="s">
        <v>641</v>
      </c>
      <c r="N370" s="400" t="s">
        <v>646</v>
      </c>
    </row>
    <row r="371" spans="1:14" ht="12.75">
      <c r="A371" s="401"/>
      <c r="B371" s="401"/>
      <c r="C371" s="401"/>
      <c r="D371" s="401"/>
      <c r="E371" s="401"/>
      <c r="F371" s="401"/>
      <c r="G371" s="401"/>
      <c r="H371" s="401"/>
      <c r="I371" s="401"/>
      <c r="J371" s="403"/>
      <c r="K371" s="401"/>
      <c r="L371" s="401"/>
      <c r="M371" s="401"/>
      <c r="N371" s="401"/>
    </row>
    <row r="372" spans="1:14" ht="12.75">
      <c r="A372" s="400"/>
      <c r="B372" s="400" t="s">
        <v>635</v>
      </c>
      <c r="C372" s="400" t="s">
        <v>636</v>
      </c>
      <c r="D372" s="400" t="s">
        <v>1036</v>
      </c>
      <c r="E372" s="400" t="s">
        <v>1037</v>
      </c>
      <c r="F372" s="400" t="s">
        <v>636</v>
      </c>
      <c r="G372" s="400"/>
      <c r="H372" s="400" t="s">
        <v>220</v>
      </c>
      <c r="I372" s="400" t="s">
        <v>636</v>
      </c>
      <c r="J372" s="402">
        <v>14654.77</v>
      </c>
      <c r="K372" s="400" t="s">
        <v>639</v>
      </c>
      <c r="L372" s="400" t="s">
        <v>816</v>
      </c>
      <c r="M372" s="400" t="s">
        <v>835</v>
      </c>
      <c r="N372" s="400" t="s">
        <v>836</v>
      </c>
    </row>
    <row r="373" spans="1:14" ht="12.75">
      <c r="A373" s="401"/>
      <c r="B373" s="401"/>
      <c r="C373" s="401"/>
      <c r="D373" s="401"/>
      <c r="E373" s="401"/>
      <c r="F373" s="401"/>
      <c r="G373" s="401"/>
      <c r="H373" s="401"/>
      <c r="I373" s="401"/>
      <c r="J373" s="403"/>
      <c r="K373" s="401"/>
      <c r="L373" s="401"/>
      <c r="M373" s="401"/>
      <c r="N373" s="401"/>
    </row>
    <row r="374" spans="1:14" ht="12.75">
      <c r="A374" s="400"/>
      <c r="B374" s="400" t="s">
        <v>635</v>
      </c>
      <c r="C374" s="400" t="s">
        <v>636</v>
      </c>
      <c r="D374" s="400" t="s">
        <v>1036</v>
      </c>
      <c r="E374" s="400" t="s">
        <v>1038</v>
      </c>
      <c r="F374" s="400" t="s">
        <v>636</v>
      </c>
      <c r="G374" s="400"/>
      <c r="H374" s="400" t="s">
        <v>220</v>
      </c>
      <c r="I374" s="400" t="s">
        <v>636</v>
      </c>
      <c r="J374" s="402">
        <v>7122</v>
      </c>
      <c r="K374" s="400" t="s">
        <v>639</v>
      </c>
      <c r="L374" s="400" t="s">
        <v>819</v>
      </c>
      <c r="M374" s="400" t="s">
        <v>835</v>
      </c>
      <c r="N374" s="400" t="s">
        <v>836</v>
      </c>
    </row>
    <row r="375" spans="1:14" ht="12.75">
      <c r="A375" s="401"/>
      <c r="B375" s="401"/>
      <c r="C375" s="401"/>
      <c r="D375" s="401"/>
      <c r="E375" s="401"/>
      <c r="F375" s="401"/>
      <c r="G375" s="401"/>
      <c r="H375" s="401"/>
      <c r="I375" s="401"/>
      <c r="J375" s="403"/>
      <c r="K375" s="401"/>
      <c r="L375" s="401"/>
      <c r="M375" s="401"/>
      <c r="N375" s="401"/>
    </row>
    <row r="376" spans="1:14" ht="12.75">
      <c r="A376" s="400"/>
      <c r="B376" s="400" t="s">
        <v>635</v>
      </c>
      <c r="C376" s="400" t="s">
        <v>636</v>
      </c>
      <c r="D376" s="400" t="s">
        <v>1039</v>
      </c>
      <c r="E376" s="400" t="s">
        <v>1040</v>
      </c>
      <c r="F376" s="400" t="s">
        <v>636</v>
      </c>
      <c r="G376" s="400"/>
      <c r="H376" s="400" t="s">
        <v>220</v>
      </c>
      <c r="I376" s="400" t="s">
        <v>636</v>
      </c>
      <c r="J376" s="404">
        <v>185</v>
      </c>
      <c r="K376" s="400" t="s">
        <v>639</v>
      </c>
      <c r="L376" s="400" t="s">
        <v>640</v>
      </c>
      <c r="M376" s="400" t="s">
        <v>641</v>
      </c>
      <c r="N376" s="400" t="s">
        <v>642</v>
      </c>
    </row>
    <row r="377" spans="1:14" ht="12.75">
      <c r="A377" s="401"/>
      <c r="B377" s="401"/>
      <c r="C377" s="401"/>
      <c r="D377" s="401"/>
      <c r="E377" s="401"/>
      <c r="F377" s="401"/>
      <c r="G377" s="401"/>
      <c r="H377" s="401"/>
      <c r="I377" s="401"/>
      <c r="J377" s="403"/>
      <c r="K377" s="401"/>
      <c r="L377" s="401"/>
      <c r="M377" s="401"/>
      <c r="N377" s="401"/>
    </row>
    <row r="378" spans="1:14" ht="12.75">
      <c r="A378" s="400"/>
      <c r="B378" s="400" t="s">
        <v>635</v>
      </c>
      <c r="C378" s="400" t="s">
        <v>636</v>
      </c>
      <c r="D378" s="400" t="s">
        <v>1041</v>
      </c>
      <c r="E378" s="400" t="s">
        <v>1042</v>
      </c>
      <c r="F378" s="400" t="s">
        <v>636</v>
      </c>
      <c r="G378" s="400"/>
      <c r="H378" s="400" t="s">
        <v>220</v>
      </c>
      <c r="I378" s="400" t="s">
        <v>636</v>
      </c>
      <c r="J378" s="404">
        <v>77.5</v>
      </c>
      <c r="K378" s="400" t="s">
        <v>639</v>
      </c>
      <c r="L378" s="400" t="s">
        <v>645</v>
      </c>
      <c r="M378" s="400" t="s">
        <v>641</v>
      </c>
      <c r="N378" s="400" t="s">
        <v>646</v>
      </c>
    </row>
    <row r="379" spans="1:14" ht="12.75">
      <c r="A379" s="401"/>
      <c r="B379" s="401"/>
      <c r="C379" s="401"/>
      <c r="D379" s="401"/>
      <c r="E379" s="401"/>
      <c r="F379" s="401"/>
      <c r="G379" s="401"/>
      <c r="H379" s="401"/>
      <c r="I379" s="401"/>
      <c r="J379" s="403"/>
      <c r="K379" s="401"/>
      <c r="L379" s="401"/>
      <c r="M379" s="401"/>
      <c r="N379" s="401"/>
    </row>
    <row r="380" spans="1:14" ht="12.75">
      <c r="A380" s="400"/>
      <c r="B380" s="400" t="s">
        <v>635</v>
      </c>
      <c r="C380" s="400" t="s">
        <v>636</v>
      </c>
      <c r="D380" s="400" t="s">
        <v>1043</v>
      </c>
      <c r="E380" s="400" t="s">
        <v>1044</v>
      </c>
      <c r="F380" s="400" t="s">
        <v>636</v>
      </c>
      <c r="G380" s="400"/>
      <c r="H380" s="400" t="s">
        <v>220</v>
      </c>
      <c r="I380" s="400" t="s">
        <v>636</v>
      </c>
      <c r="J380" s="404">
        <v>210</v>
      </c>
      <c r="K380" s="400" t="s">
        <v>639</v>
      </c>
      <c r="L380" s="400" t="s">
        <v>640</v>
      </c>
      <c r="M380" s="400" t="s">
        <v>641</v>
      </c>
      <c r="N380" s="400" t="s">
        <v>642</v>
      </c>
    </row>
    <row r="381" spans="1:14" ht="12.75">
      <c r="A381" s="401"/>
      <c r="B381" s="401"/>
      <c r="C381" s="401"/>
      <c r="D381" s="401"/>
      <c r="E381" s="401"/>
      <c r="F381" s="401"/>
      <c r="G381" s="401"/>
      <c r="H381" s="401"/>
      <c r="I381" s="401"/>
      <c r="J381" s="403"/>
      <c r="K381" s="401"/>
      <c r="L381" s="401"/>
      <c r="M381" s="401"/>
      <c r="N381" s="401"/>
    </row>
    <row r="382" spans="1:14" ht="12.75">
      <c r="A382" s="400"/>
      <c r="B382" s="400" t="s">
        <v>635</v>
      </c>
      <c r="C382" s="400" t="s">
        <v>636</v>
      </c>
      <c r="D382" s="400" t="s">
        <v>1045</v>
      </c>
      <c r="E382" s="400" t="s">
        <v>1046</v>
      </c>
      <c r="F382" s="400" t="s">
        <v>636</v>
      </c>
      <c r="G382" s="400"/>
      <c r="H382" s="400" t="s">
        <v>220</v>
      </c>
      <c r="I382" s="400" t="s">
        <v>636</v>
      </c>
      <c r="J382" s="404">
        <v>80</v>
      </c>
      <c r="K382" s="400" t="s">
        <v>639</v>
      </c>
      <c r="L382" s="400" t="s">
        <v>645</v>
      </c>
      <c r="M382" s="400" t="s">
        <v>641</v>
      </c>
      <c r="N382" s="400" t="s">
        <v>646</v>
      </c>
    </row>
    <row r="383" spans="1:14" ht="12.75">
      <c r="A383" s="401"/>
      <c r="B383" s="401"/>
      <c r="C383" s="401"/>
      <c r="D383" s="401"/>
      <c r="E383" s="401"/>
      <c r="F383" s="401"/>
      <c r="G383" s="401"/>
      <c r="H383" s="401"/>
      <c r="I383" s="401"/>
      <c r="J383" s="403"/>
      <c r="K383" s="401"/>
      <c r="L383" s="401"/>
      <c r="M383" s="401"/>
      <c r="N383" s="401"/>
    </row>
    <row r="384" spans="1:14" ht="12.75">
      <c r="A384" s="400"/>
      <c r="B384" s="400" t="s">
        <v>635</v>
      </c>
      <c r="C384" s="400" t="s">
        <v>636</v>
      </c>
      <c r="D384" s="400" t="s">
        <v>1047</v>
      </c>
      <c r="E384" s="400" t="s">
        <v>1048</v>
      </c>
      <c r="F384" s="400" t="s">
        <v>636</v>
      </c>
      <c r="G384" s="400"/>
      <c r="H384" s="400" t="s">
        <v>315</v>
      </c>
      <c r="I384" s="400" t="s">
        <v>636</v>
      </c>
      <c r="J384" s="402">
        <v>3968.56</v>
      </c>
      <c r="K384" s="400" t="s">
        <v>639</v>
      </c>
      <c r="L384" s="400" t="s">
        <v>640</v>
      </c>
      <c r="M384" s="400" t="s">
        <v>689</v>
      </c>
      <c r="N384" s="400" t="s">
        <v>690</v>
      </c>
    </row>
    <row r="385" spans="1:14" ht="12.75">
      <c r="A385" s="401"/>
      <c r="B385" s="401"/>
      <c r="C385" s="401"/>
      <c r="D385" s="401"/>
      <c r="E385" s="401"/>
      <c r="F385" s="401"/>
      <c r="G385" s="401"/>
      <c r="H385" s="401"/>
      <c r="I385" s="401"/>
      <c r="J385" s="403"/>
      <c r="K385" s="401"/>
      <c r="L385" s="401"/>
      <c r="M385" s="401"/>
      <c r="N385" s="401"/>
    </row>
    <row r="386" spans="1:14" ht="12.75">
      <c r="A386" s="400"/>
      <c r="B386" s="400" t="s">
        <v>635</v>
      </c>
      <c r="C386" s="400" t="s">
        <v>636</v>
      </c>
      <c r="D386" s="400" t="s">
        <v>1049</v>
      </c>
      <c r="E386" s="400" t="s">
        <v>1050</v>
      </c>
      <c r="F386" s="400" t="s">
        <v>636</v>
      </c>
      <c r="G386" s="400"/>
      <c r="H386" s="400" t="s">
        <v>315</v>
      </c>
      <c r="I386" s="400" t="s">
        <v>636</v>
      </c>
      <c r="J386" s="404">
        <v>738</v>
      </c>
      <c r="K386" s="400" t="s">
        <v>639</v>
      </c>
      <c r="L386" s="400" t="s">
        <v>640</v>
      </c>
      <c r="M386" s="400" t="s">
        <v>689</v>
      </c>
      <c r="N386" s="400" t="s">
        <v>693</v>
      </c>
    </row>
    <row r="387" spans="1:14" ht="12.75">
      <c r="A387" s="401"/>
      <c r="B387" s="401"/>
      <c r="C387" s="401"/>
      <c r="D387" s="401"/>
      <c r="E387" s="401"/>
      <c r="F387" s="401"/>
      <c r="G387" s="401"/>
      <c r="H387" s="401"/>
      <c r="I387" s="401"/>
      <c r="J387" s="403"/>
      <c r="K387" s="401"/>
      <c r="L387" s="401"/>
      <c r="M387" s="401"/>
      <c r="N387" s="401"/>
    </row>
    <row r="388" spans="1:14" ht="12.75">
      <c r="A388" s="400"/>
      <c r="B388" s="400" t="s">
        <v>635</v>
      </c>
      <c r="C388" s="400" t="s">
        <v>636</v>
      </c>
      <c r="D388" s="400" t="s">
        <v>1051</v>
      </c>
      <c r="E388" s="400" t="s">
        <v>1052</v>
      </c>
      <c r="F388" s="400" t="s">
        <v>636</v>
      </c>
      <c r="G388" s="400"/>
      <c r="H388" s="400" t="s">
        <v>315</v>
      </c>
      <c r="I388" s="400" t="s">
        <v>636</v>
      </c>
      <c r="J388" s="404">
        <v>275</v>
      </c>
      <c r="K388" s="400" t="s">
        <v>639</v>
      </c>
      <c r="L388" s="400" t="s">
        <v>640</v>
      </c>
      <c r="M388" s="400" t="s">
        <v>689</v>
      </c>
      <c r="N388" s="400" t="s">
        <v>738</v>
      </c>
    </row>
    <row r="389" spans="1:14" ht="12.75">
      <c r="A389" s="401"/>
      <c r="B389" s="401"/>
      <c r="C389" s="401"/>
      <c r="D389" s="401"/>
      <c r="E389" s="401"/>
      <c r="F389" s="401"/>
      <c r="G389" s="401"/>
      <c r="H389" s="401"/>
      <c r="I389" s="401"/>
      <c r="J389" s="403"/>
      <c r="K389" s="401"/>
      <c r="L389" s="401"/>
      <c r="M389" s="401"/>
      <c r="N389" s="401"/>
    </row>
    <row r="390" spans="1:14" ht="12.75">
      <c r="A390" s="400"/>
      <c r="B390" s="400" t="s">
        <v>635</v>
      </c>
      <c r="C390" s="400" t="s">
        <v>636</v>
      </c>
      <c r="D390" s="400" t="s">
        <v>1053</v>
      </c>
      <c r="E390" s="400" t="s">
        <v>1054</v>
      </c>
      <c r="F390" s="400" t="s">
        <v>636</v>
      </c>
      <c r="G390" s="400"/>
      <c r="H390" s="400" t="s">
        <v>220</v>
      </c>
      <c r="I390" s="400" t="s">
        <v>636</v>
      </c>
      <c r="J390" s="404">
        <v>890.2</v>
      </c>
      <c r="K390" s="400" t="s">
        <v>639</v>
      </c>
      <c r="L390" s="400" t="s">
        <v>645</v>
      </c>
      <c r="M390" s="400" t="s">
        <v>689</v>
      </c>
      <c r="N390" s="400" t="s">
        <v>699</v>
      </c>
    </row>
    <row r="391" spans="1:14" ht="12.75">
      <c r="A391" s="401"/>
      <c r="B391" s="401"/>
      <c r="C391" s="401"/>
      <c r="D391" s="401"/>
      <c r="E391" s="401"/>
      <c r="F391" s="401"/>
      <c r="G391" s="401"/>
      <c r="H391" s="401"/>
      <c r="I391" s="401"/>
      <c r="J391" s="403"/>
      <c r="K391" s="401"/>
      <c r="L391" s="401"/>
      <c r="M391" s="401"/>
      <c r="N391" s="401"/>
    </row>
    <row r="392" spans="1:14" ht="12.75">
      <c r="A392" s="400"/>
      <c r="B392" s="400" t="s">
        <v>635</v>
      </c>
      <c r="C392" s="400" t="s">
        <v>636</v>
      </c>
      <c r="D392" s="400" t="s">
        <v>1055</v>
      </c>
      <c r="E392" s="400" t="s">
        <v>1056</v>
      </c>
      <c r="F392" s="400" t="s">
        <v>636</v>
      </c>
      <c r="G392" s="400"/>
      <c r="H392" s="400" t="s">
        <v>220</v>
      </c>
      <c r="I392" s="400" t="s">
        <v>636</v>
      </c>
      <c r="J392" s="404">
        <v>525</v>
      </c>
      <c r="K392" s="400" t="s">
        <v>639</v>
      </c>
      <c r="L392" s="400" t="s">
        <v>645</v>
      </c>
      <c r="M392" s="400" t="s">
        <v>689</v>
      </c>
      <c r="N392" s="400" t="s">
        <v>852</v>
      </c>
    </row>
    <row r="393" spans="1:14" ht="12.75">
      <c r="A393" s="401"/>
      <c r="B393" s="401"/>
      <c r="C393" s="401"/>
      <c r="D393" s="401"/>
      <c r="E393" s="401"/>
      <c r="F393" s="401"/>
      <c r="G393" s="401"/>
      <c r="H393" s="401"/>
      <c r="I393" s="401"/>
      <c r="J393" s="403"/>
      <c r="K393" s="401"/>
      <c r="L393" s="401"/>
      <c r="M393" s="401"/>
      <c r="N393" s="401"/>
    </row>
    <row r="394" spans="1:14" ht="12.75">
      <c r="A394" s="400"/>
      <c r="B394" s="400" t="s">
        <v>635</v>
      </c>
      <c r="C394" s="400" t="s">
        <v>636</v>
      </c>
      <c r="D394" s="400" t="s">
        <v>1057</v>
      </c>
      <c r="E394" s="400" t="s">
        <v>1058</v>
      </c>
      <c r="F394" s="400" t="s">
        <v>636</v>
      </c>
      <c r="G394" s="400"/>
      <c r="H394" s="400" t="s">
        <v>220</v>
      </c>
      <c r="I394" s="400" t="s">
        <v>636</v>
      </c>
      <c r="J394" s="402">
        <v>2475.42</v>
      </c>
      <c r="K394" s="400" t="s">
        <v>639</v>
      </c>
      <c r="L394" s="400" t="s">
        <v>645</v>
      </c>
      <c r="M394" s="400" t="s">
        <v>689</v>
      </c>
      <c r="N394" s="400" t="s">
        <v>696</v>
      </c>
    </row>
    <row r="395" spans="1:14" ht="12.75">
      <c r="A395" s="401"/>
      <c r="B395" s="401"/>
      <c r="C395" s="401"/>
      <c r="D395" s="401"/>
      <c r="E395" s="401"/>
      <c r="F395" s="401"/>
      <c r="G395" s="401"/>
      <c r="H395" s="401"/>
      <c r="I395" s="401"/>
      <c r="J395" s="403"/>
      <c r="K395" s="401"/>
      <c r="L395" s="401"/>
      <c r="M395" s="401"/>
      <c r="N395" s="401"/>
    </row>
    <row r="396" spans="1:14" ht="12.75">
      <c r="A396" s="400"/>
      <c r="B396" s="400" t="s">
        <v>635</v>
      </c>
      <c r="C396" s="400" t="s">
        <v>636</v>
      </c>
      <c r="D396" s="400" t="s">
        <v>1059</v>
      </c>
      <c r="E396" s="400" t="s">
        <v>1060</v>
      </c>
      <c r="F396" s="400" t="s">
        <v>636</v>
      </c>
      <c r="G396" s="400"/>
      <c r="H396" s="400" t="s">
        <v>220</v>
      </c>
      <c r="I396" s="400" t="s">
        <v>636</v>
      </c>
      <c r="J396" s="404">
        <v>237.5</v>
      </c>
      <c r="K396" s="400" t="s">
        <v>639</v>
      </c>
      <c r="L396" s="400" t="s">
        <v>640</v>
      </c>
      <c r="M396" s="400" t="s">
        <v>641</v>
      </c>
      <c r="N396" s="400" t="s">
        <v>642</v>
      </c>
    </row>
    <row r="397" spans="1:14" ht="12.75">
      <c r="A397" s="401"/>
      <c r="B397" s="401"/>
      <c r="C397" s="401"/>
      <c r="D397" s="401"/>
      <c r="E397" s="401"/>
      <c r="F397" s="401"/>
      <c r="G397" s="401"/>
      <c r="H397" s="401"/>
      <c r="I397" s="401"/>
      <c r="J397" s="403"/>
      <c r="K397" s="401"/>
      <c r="L397" s="401"/>
      <c r="M397" s="401"/>
      <c r="N397" s="401"/>
    </row>
    <row r="398" spans="1:14" ht="12.75">
      <c r="A398" s="400"/>
      <c r="B398" s="400" t="s">
        <v>635</v>
      </c>
      <c r="C398" s="400" t="s">
        <v>636</v>
      </c>
      <c r="D398" s="400" t="s">
        <v>1061</v>
      </c>
      <c r="E398" s="400" t="s">
        <v>1062</v>
      </c>
      <c r="F398" s="400" t="s">
        <v>636</v>
      </c>
      <c r="G398" s="400"/>
      <c r="H398" s="400" t="s">
        <v>220</v>
      </c>
      <c r="I398" s="400" t="s">
        <v>636</v>
      </c>
      <c r="J398" s="404">
        <v>77.5</v>
      </c>
      <c r="K398" s="400" t="s">
        <v>639</v>
      </c>
      <c r="L398" s="400" t="s">
        <v>645</v>
      </c>
      <c r="M398" s="400" t="s">
        <v>641</v>
      </c>
      <c r="N398" s="400" t="s">
        <v>646</v>
      </c>
    </row>
    <row r="399" spans="1:14" ht="12.75">
      <c r="A399" s="401"/>
      <c r="B399" s="401"/>
      <c r="C399" s="401"/>
      <c r="D399" s="401"/>
      <c r="E399" s="401"/>
      <c r="F399" s="401"/>
      <c r="G399" s="401"/>
      <c r="H399" s="401"/>
      <c r="I399" s="401"/>
      <c r="J399" s="403"/>
      <c r="K399" s="401"/>
      <c r="L399" s="401"/>
      <c r="M399" s="401"/>
      <c r="N399" s="401"/>
    </row>
    <row r="400" spans="1:14" ht="12.75">
      <c r="A400" s="400"/>
      <c r="B400" s="400" t="s">
        <v>635</v>
      </c>
      <c r="C400" s="400" t="s">
        <v>636</v>
      </c>
      <c r="D400" s="400" t="s">
        <v>1063</v>
      </c>
      <c r="E400" s="400" t="s">
        <v>1064</v>
      </c>
      <c r="F400" s="400" t="s">
        <v>636</v>
      </c>
      <c r="G400" s="400"/>
      <c r="H400" s="400" t="s">
        <v>220</v>
      </c>
      <c r="I400" s="400" t="s">
        <v>636</v>
      </c>
      <c r="J400" s="404">
        <v>185</v>
      </c>
      <c r="K400" s="400" t="s">
        <v>639</v>
      </c>
      <c r="L400" s="400" t="s">
        <v>640</v>
      </c>
      <c r="M400" s="400" t="s">
        <v>641</v>
      </c>
      <c r="N400" s="400" t="s">
        <v>642</v>
      </c>
    </row>
    <row r="401" spans="1:14" ht="12.75">
      <c r="A401" s="401"/>
      <c r="B401" s="401"/>
      <c r="C401" s="401"/>
      <c r="D401" s="401"/>
      <c r="E401" s="401"/>
      <c r="F401" s="401"/>
      <c r="G401" s="401"/>
      <c r="H401" s="401"/>
      <c r="I401" s="401"/>
      <c r="J401" s="403"/>
      <c r="K401" s="401"/>
      <c r="L401" s="401"/>
      <c r="M401" s="401"/>
      <c r="N401" s="401"/>
    </row>
    <row r="402" spans="1:14" ht="12.75">
      <c r="A402" s="400"/>
      <c r="B402" s="400" t="s">
        <v>635</v>
      </c>
      <c r="C402" s="400" t="s">
        <v>636</v>
      </c>
      <c r="D402" s="400" t="s">
        <v>1065</v>
      </c>
      <c r="E402" s="400" t="s">
        <v>1066</v>
      </c>
      <c r="F402" s="400" t="s">
        <v>636</v>
      </c>
      <c r="G402" s="400"/>
      <c r="H402" s="400" t="s">
        <v>220</v>
      </c>
      <c r="I402" s="400" t="s">
        <v>636</v>
      </c>
      <c r="J402" s="404">
        <v>52.5</v>
      </c>
      <c r="K402" s="400" t="s">
        <v>639</v>
      </c>
      <c r="L402" s="400" t="s">
        <v>645</v>
      </c>
      <c r="M402" s="400" t="s">
        <v>641</v>
      </c>
      <c r="N402" s="400" t="s">
        <v>646</v>
      </c>
    </row>
    <row r="403" spans="1:14" ht="12.75">
      <c r="A403" s="401"/>
      <c r="B403" s="401"/>
      <c r="C403" s="401"/>
      <c r="D403" s="401"/>
      <c r="E403" s="401"/>
      <c r="F403" s="401"/>
      <c r="G403" s="401"/>
      <c r="H403" s="401"/>
      <c r="I403" s="401"/>
      <c r="J403" s="403"/>
      <c r="K403" s="401"/>
      <c r="L403" s="401"/>
      <c r="M403" s="401"/>
      <c r="N403" s="401"/>
    </row>
    <row r="404" spans="1:14" ht="12.75">
      <c r="A404" s="400"/>
      <c r="B404" s="400" t="s">
        <v>635</v>
      </c>
      <c r="C404" s="400" t="s">
        <v>636</v>
      </c>
      <c r="D404" s="400" t="s">
        <v>1067</v>
      </c>
      <c r="E404" s="400" t="s">
        <v>1068</v>
      </c>
      <c r="F404" s="400" t="s">
        <v>636</v>
      </c>
      <c r="G404" s="400"/>
      <c r="H404" s="400" t="s">
        <v>220</v>
      </c>
      <c r="I404" s="400" t="s">
        <v>636</v>
      </c>
      <c r="J404" s="404">
        <v>210</v>
      </c>
      <c r="K404" s="400" t="s">
        <v>639</v>
      </c>
      <c r="L404" s="400" t="s">
        <v>640</v>
      </c>
      <c r="M404" s="400" t="s">
        <v>641</v>
      </c>
      <c r="N404" s="400" t="s">
        <v>642</v>
      </c>
    </row>
    <row r="405" spans="1:14" ht="12.75">
      <c r="A405" s="401"/>
      <c r="B405" s="401"/>
      <c r="C405" s="401"/>
      <c r="D405" s="401"/>
      <c r="E405" s="401"/>
      <c r="F405" s="401"/>
      <c r="G405" s="401"/>
      <c r="H405" s="401"/>
      <c r="I405" s="401"/>
      <c r="J405" s="403"/>
      <c r="K405" s="401"/>
      <c r="L405" s="401"/>
      <c r="M405" s="401"/>
      <c r="N405" s="401"/>
    </row>
    <row r="406" spans="1:14" ht="12.75">
      <c r="A406" s="400"/>
      <c r="B406" s="400" t="s">
        <v>635</v>
      </c>
      <c r="C406" s="400" t="s">
        <v>636</v>
      </c>
      <c r="D406" s="400" t="s">
        <v>1069</v>
      </c>
      <c r="E406" s="400" t="s">
        <v>1070</v>
      </c>
      <c r="F406" s="400" t="s">
        <v>636</v>
      </c>
      <c r="G406" s="400"/>
      <c r="H406" s="400" t="s">
        <v>220</v>
      </c>
      <c r="I406" s="400" t="s">
        <v>636</v>
      </c>
      <c r="J406" s="404">
        <v>105</v>
      </c>
      <c r="K406" s="400" t="s">
        <v>639</v>
      </c>
      <c r="L406" s="400" t="s">
        <v>645</v>
      </c>
      <c r="M406" s="400" t="s">
        <v>641</v>
      </c>
      <c r="N406" s="400" t="s">
        <v>646</v>
      </c>
    </row>
    <row r="407" spans="1:14" ht="12.75">
      <c r="A407" s="401"/>
      <c r="B407" s="401"/>
      <c r="C407" s="401"/>
      <c r="D407" s="401"/>
      <c r="E407" s="401"/>
      <c r="F407" s="401"/>
      <c r="G407" s="401"/>
      <c r="H407" s="401"/>
      <c r="I407" s="401"/>
      <c r="J407" s="403"/>
      <c r="K407" s="401"/>
      <c r="L407" s="401"/>
      <c r="M407" s="401"/>
      <c r="N407" s="401"/>
    </row>
    <row r="408" spans="1:14" ht="12.75">
      <c r="A408" s="400"/>
      <c r="B408" s="400" t="s">
        <v>635</v>
      </c>
      <c r="C408" s="400" t="s">
        <v>636</v>
      </c>
      <c r="D408" s="400" t="s">
        <v>1071</v>
      </c>
      <c r="E408" s="400" t="s">
        <v>1072</v>
      </c>
      <c r="F408" s="400" t="s">
        <v>636</v>
      </c>
      <c r="G408" s="400"/>
      <c r="H408" s="400" t="s">
        <v>220</v>
      </c>
      <c r="I408" s="400" t="s">
        <v>636</v>
      </c>
      <c r="J408" s="404">
        <v>185</v>
      </c>
      <c r="K408" s="400" t="s">
        <v>639</v>
      </c>
      <c r="L408" s="400" t="s">
        <v>640</v>
      </c>
      <c r="M408" s="400" t="s">
        <v>641</v>
      </c>
      <c r="N408" s="400" t="s">
        <v>642</v>
      </c>
    </row>
    <row r="409" spans="1:14" ht="12.75">
      <c r="A409" s="401"/>
      <c r="B409" s="401"/>
      <c r="C409" s="401"/>
      <c r="D409" s="401"/>
      <c r="E409" s="401"/>
      <c r="F409" s="401"/>
      <c r="G409" s="401"/>
      <c r="H409" s="401"/>
      <c r="I409" s="401"/>
      <c r="J409" s="403"/>
      <c r="K409" s="401"/>
      <c r="L409" s="401"/>
      <c r="M409" s="401"/>
      <c r="N409" s="401"/>
    </row>
    <row r="410" spans="1:14" ht="12.75">
      <c r="A410" s="400"/>
      <c r="B410" s="400" t="s">
        <v>635</v>
      </c>
      <c r="C410" s="400" t="s">
        <v>636</v>
      </c>
      <c r="D410" s="400" t="s">
        <v>1073</v>
      </c>
      <c r="E410" s="400" t="s">
        <v>1074</v>
      </c>
      <c r="F410" s="400" t="s">
        <v>636</v>
      </c>
      <c r="G410" s="400"/>
      <c r="H410" s="400" t="s">
        <v>220</v>
      </c>
      <c r="I410" s="400" t="s">
        <v>636</v>
      </c>
      <c r="J410" s="404">
        <v>77.5</v>
      </c>
      <c r="K410" s="400" t="s">
        <v>639</v>
      </c>
      <c r="L410" s="400" t="s">
        <v>645</v>
      </c>
      <c r="M410" s="400" t="s">
        <v>641</v>
      </c>
      <c r="N410" s="400" t="s">
        <v>646</v>
      </c>
    </row>
    <row r="411" spans="1:14" ht="12.75">
      <c r="A411" s="401"/>
      <c r="B411" s="401"/>
      <c r="C411" s="401"/>
      <c r="D411" s="401"/>
      <c r="E411" s="401"/>
      <c r="F411" s="401"/>
      <c r="G411" s="401"/>
      <c r="H411" s="401"/>
      <c r="I411" s="401"/>
      <c r="J411" s="403"/>
      <c r="K411" s="401"/>
      <c r="L411" s="401"/>
      <c r="M411" s="401"/>
      <c r="N411" s="401"/>
    </row>
    <row r="412" spans="1:14" ht="12.75">
      <c r="A412" s="400"/>
      <c r="B412" s="400" t="s">
        <v>635</v>
      </c>
      <c r="C412" s="400" t="s">
        <v>636</v>
      </c>
      <c r="D412" s="400" t="s">
        <v>1075</v>
      </c>
      <c r="E412" s="400" t="s">
        <v>1076</v>
      </c>
      <c r="F412" s="400" t="s">
        <v>636</v>
      </c>
      <c r="G412" s="400"/>
      <c r="H412" s="400" t="s">
        <v>220</v>
      </c>
      <c r="I412" s="400" t="s">
        <v>636</v>
      </c>
      <c r="J412" s="404">
        <v>237.5</v>
      </c>
      <c r="K412" s="400" t="s">
        <v>639</v>
      </c>
      <c r="L412" s="400" t="s">
        <v>640</v>
      </c>
      <c r="M412" s="400" t="s">
        <v>641</v>
      </c>
      <c r="N412" s="400" t="s">
        <v>642</v>
      </c>
    </row>
    <row r="413" spans="1:14" ht="12.75">
      <c r="A413" s="401"/>
      <c r="B413" s="401"/>
      <c r="C413" s="401"/>
      <c r="D413" s="401"/>
      <c r="E413" s="401"/>
      <c r="F413" s="401"/>
      <c r="G413" s="401"/>
      <c r="H413" s="401"/>
      <c r="I413" s="401"/>
      <c r="J413" s="403"/>
      <c r="K413" s="401"/>
      <c r="L413" s="401"/>
      <c r="M413" s="401"/>
      <c r="N413" s="401"/>
    </row>
    <row r="414" spans="1:14" ht="12.75">
      <c r="A414" s="400"/>
      <c r="B414" s="400" t="s">
        <v>635</v>
      </c>
      <c r="C414" s="400" t="s">
        <v>636</v>
      </c>
      <c r="D414" s="400" t="s">
        <v>1077</v>
      </c>
      <c r="E414" s="400" t="s">
        <v>1078</v>
      </c>
      <c r="F414" s="400" t="s">
        <v>636</v>
      </c>
      <c r="G414" s="400"/>
      <c r="H414" s="400" t="s">
        <v>220</v>
      </c>
      <c r="I414" s="400" t="s">
        <v>636</v>
      </c>
      <c r="J414" s="404">
        <v>52.5</v>
      </c>
      <c r="K414" s="400" t="s">
        <v>639</v>
      </c>
      <c r="L414" s="400" t="s">
        <v>645</v>
      </c>
      <c r="M414" s="400" t="s">
        <v>641</v>
      </c>
      <c r="N414" s="400" t="s">
        <v>646</v>
      </c>
    </row>
    <row r="415" spans="1:14" ht="12.75">
      <c r="A415" s="401"/>
      <c r="B415" s="401"/>
      <c r="C415" s="401"/>
      <c r="D415" s="401"/>
      <c r="E415" s="401"/>
      <c r="F415" s="401"/>
      <c r="G415" s="401"/>
      <c r="H415" s="401"/>
      <c r="I415" s="401"/>
      <c r="J415" s="403"/>
      <c r="K415" s="401"/>
      <c r="L415" s="401"/>
      <c r="M415" s="401"/>
      <c r="N415" s="401"/>
    </row>
    <row r="416" spans="1:14" ht="12.75">
      <c r="A416" s="400"/>
      <c r="B416" s="400" t="s">
        <v>635</v>
      </c>
      <c r="C416" s="400" t="s">
        <v>636</v>
      </c>
      <c r="D416" s="400" t="s">
        <v>1079</v>
      </c>
      <c r="E416" s="400" t="s">
        <v>1080</v>
      </c>
      <c r="F416" s="400" t="s">
        <v>636</v>
      </c>
      <c r="G416" s="400"/>
      <c r="H416" s="400" t="s">
        <v>220</v>
      </c>
      <c r="I416" s="400" t="s">
        <v>636</v>
      </c>
      <c r="J416" s="404">
        <v>185</v>
      </c>
      <c r="K416" s="400" t="s">
        <v>639</v>
      </c>
      <c r="L416" s="400" t="s">
        <v>640</v>
      </c>
      <c r="M416" s="400" t="s">
        <v>641</v>
      </c>
      <c r="N416" s="400" t="s">
        <v>642</v>
      </c>
    </row>
    <row r="417" spans="1:14" ht="12.75">
      <c r="A417" s="401"/>
      <c r="B417" s="401"/>
      <c r="C417" s="401"/>
      <c r="D417" s="401"/>
      <c r="E417" s="401"/>
      <c r="F417" s="401"/>
      <c r="G417" s="401"/>
      <c r="H417" s="401"/>
      <c r="I417" s="401"/>
      <c r="J417" s="403"/>
      <c r="K417" s="401"/>
      <c r="L417" s="401"/>
      <c r="M417" s="401"/>
      <c r="N417" s="401"/>
    </row>
    <row r="418" spans="1:14" ht="12.75">
      <c r="A418" s="400"/>
      <c r="B418" s="400" t="s">
        <v>635</v>
      </c>
      <c r="C418" s="400" t="s">
        <v>636</v>
      </c>
      <c r="D418" s="400" t="s">
        <v>1081</v>
      </c>
      <c r="E418" s="400" t="s">
        <v>1082</v>
      </c>
      <c r="F418" s="400" t="s">
        <v>636</v>
      </c>
      <c r="G418" s="400"/>
      <c r="H418" s="400" t="s">
        <v>220</v>
      </c>
      <c r="I418" s="400" t="s">
        <v>636</v>
      </c>
      <c r="J418" s="404">
        <v>105</v>
      </c>
      <c r="K418" s="400" t="s">
        <v>639</v>
      </c>
      <c r="L418" s="400" t="s">
        <v>645</v>
      </c>
      <c r="M418" s="400" t="s">
        <v>641</v>
      </c>
      <c r="N418" s="400" t="s">
        <v>646</v>
      </c>
    </row>
    <row r="419" spans="1:14" ht="12.75">
      <c r="A419" s="401"/>
      <c r="B419" s="401"/>
      <c r="C419" s="401"/>
      <c r="D419" s="401"/>
      <c r="E419" s="401"/>
      <c r="F419" s="401"/>
      <c r="G419" s="401"/>
      <c r="H419" s="401"/>
      <c r="I419" s="401"/>
      <c r="J419" s="403"/>
      <c r="K419" s="401"/>
      <c r="L419" s="401"/>
      <c r="M419" s="401"/>
      <c r="N419" s="401"/>
    </row>
    <row r="420" spans="1:14" ht="12.75">
      <c r="A420" s="400"/>
      <c r="B420" s="400" t="s">
        <v>635</v>
      </c>
      <c r="C420" s="400" t="s">
        <v>636</v>
      </c>
      <c r="D420" s="400" t="s">
        <v>1083</v>
      </c>
      <c r="E420" s="400" t="s">
        <v>1084</v>
      </c>
      <c r="F420" s="400" t="s">
        <v>636</v>
      </c>
      <c r="G420" s="400"/>
      <c r="H420" s="400" t="s">
        <v>220</v>
      </c>
      <c r="I420" s="400" t="s">
        <v>636</v>
      </c>
      <c r="J420" s="404">
        <v>109.98</v>
      </c>
      <c r="K420" s="400" t="s">
        <v>639</v>
      </c>
      <c r="L420" s="400" t="s">
        <v>645</v>
      </c>
      <c r="M420" s="400" t="s">
        <v>641</v>
      </c>
      <c r="N420" s="400" t="s">
        <v>646</v>
      </c>
    </row>
    <row r="421" spans="1:14" ht="12.75">
      <c r="A421" s="401"/>
      <c r="B421" s="401"/>
      <c r="C421" s="401"/>
      <c r="D421" s="401"/>
      <c r="E421" s="401"/>
      <c r="F421" s="401"/>
      <c r="G421" s="401"/>
      <c r="H421" s="401"/>
      <c r="I421" s="401"/>
      <c r="J421" s="403"/>
      <c r="K421" s="401"/>
      <c r="L421" s="401"/>
      <c r="M421" s="401"/>
      <c r="N421" s="401"/>
    </row>
    <row r="422" spans="1:14" ht="12.75">
      <c r="A422" s="400"/>
      <c r="B422" s="400" t="s">
        <v>635</v>
      </c>
      <c r="C422" s="400" t="s">
        <v>636</v>
      </c>
      <c r="D422" s="400" t="s">
        <v>1085</v>
      </c>
      <c r="E422" s="400" t="s">
        <v>1086</v>
      </c>
      <c r="F422" s="400" t="s">
        <v>636</v>
      </c>
      <c r="G422" s="400"/>
      <c r="H422" s="400" t="s">
        <v>220</v>
      </c>
      <c r="I422" s="400" t="s">
        <v>636</v>
      </c>
      <c r="J422" s="404">
        <v>238.29</v>
      </c>
      <c r="K422" s="400" t="s">
        <v>639</v>
      </c>
      <c r="L422" s="400" t="s">
        <v>640</v>
      </c>
      <c r="M422" s="400" t="s">
        <v>641</v>
      </c>
      <c r="N422" s="400" t="s">
        <v>642</v>
      </c>
    </row>
    <row r="423" spans="1:14" ht="12.75">
      <c r="A423" s="401"/>
      <c r="B423" s="401"/>
      <c r="C423" s="401"/>
      <c r="D423" s="401"/>
      <c r="E423" s="401"/>
      <c r="F423" s="401"/>
      <c r="G423" s="401"/>
      <c r="H423" s="401"/>
      <c r="I423" s="401"/>
      <c r="J423" s="403"/>
      <c r="K423" s="401"/>
      <c r="L423" s="401"/>
      <c r="M423" s="401"/>
      <c r="N423" s="401"/>
    </row>
    <row r="424" spans="1:14" ht="12.75">
      <c r="A424" s="400"/>
      <c r="B424" s="400" t="s">
        <v>635</v>
      </c>
      <c r="C424" s="400" t="s">
        <v>636</v>
      </c>
      <c r="D424" s="400" t="s">
        <v>1087</v>
      </c>
      <c r="E424" s="400" t="s">
        <v>1088</v>
      </c>
      <c r="F424" s="400" t="s">
        <v>636</v>
      </c>
      <c r="G424" s="400"/>
      <c r="H424" s="400" t="s">
        <v>220</v>
      </c>
      <c r="I424" s="400" t="s">
        <v>636</v>
      </c>
      <c r="J424" s="404">
        <v>237.5</v>
      </c>
      <c r="K424" s="400" t="s">
        <v>639</v>
      </c>
      <c r="L424" s="400" t="s">
        <v>640</v>
      </c>
      <c r="M424" s="400" t="s">
        <v>641</v>
      </c>
      <c r="N424" s="400" t="s">
        <v>642</v>
      </c>
    </row>
    <row r="425" spans="1:14" ht="12.75">
      <c r="A425" s="401"/>
      <c r="B425" s="401"/>
      <c r="C425" s="401"/>
      <c r="D425" s="401"/>
      <c r="E425" s="401"/>
      <c r="F425" s="401"/>
      <c r="G425" s="401"/>
      <c r="H425" s="401"/>
      <c r="I425" s="401"/>
      <c r="J425" s="403"/>
      <c r="K425" s="401"/>
      <c r="L425" s="401"/>
      <c r="M425" s="401"/>
      <c r="N425" s="401"/>
    </row>
    <row r="426" spans="1:14" ht="12.75">
      <c r="A426" s="400"/>
      <c r="B426" s="400" t="s">
        <v>635</v>
      </c>
      <c r="C426" s="400" t="s">
        <v>636</v>
      </c>
      <c r="D426" s="400" t="s">
        <v>1089</v>
      </c>
      <c r="E426" s="400" t="s">
        <v>1090</v>
      </c>
      <c r="F426" s="400" t="s">
        <v>636</v>
      </c>
      <c r="G426" s="400"/>
      <c r="H426" s="400" t="s">
        <v>220</v>
      </c>
      <c r="I426" s="400" t="s">
        <v>636</v>
      </c>
      <c r="J426" s="404">
        <v>77.5</v>
      </c>
      <c r="K426" s="400" t="s">
        <v>639</v>
      </c>
      <c r="L426" s="400" t="s">
        <v>645</v>
      </c>
      <c r="M426" s="400" t="s">
        <v>641</v>
      </c>
      <c r="N426" s="400" t="s">
        <v>646</v>
      </c>
    </row>
    <row r="427" spans="1:14" ht="12.75">
      <c r="A427" s="401"/>
      <c r="B427" s="401"/>
      <c r="C427" s="401"/>
      <c r="D427" s="401"/>
      <c r="E427" s="401"/>
      <c r="F427" s="401"/>
      <c r="G427" s="401"/>
      <c r="H427" s="401"/>
      <c r="I427" s="401"/>
      <c r="J427" s="403"/>
      <c r="K427" s="401"/>
      <c r="L427" s="401"/>
      <c r="M427" s="401"/>
      <c r="N427" s="401"/>
    </row>
    <row r="428" spans="1:14" ht="12.75">
      <c r="A428" s="400"/>
      <c r="B428" s="400" t="s">
        <v>635</v>
      </c>
      <c r="C428" s="400" t="s">
        <v>636</v>
      </c>
      <c r="D428" s="400" t="s">
        <v>1091</v>
      </c>
      <c r="E428" s="400" t="s">
        <v>1092</v>
      </c>
      <c r="F428" s="400" t="s">
        <v>636</v>
      </c>
      <c r="G428" s="400"/>
      <c r="H428" s="400" t="s">
        <v>315</v>
      </c>
      <c r="I428" s="400" t="s">
        <v>636</v>
      </c>
      <c r="J428" s="402">
        <v>1650</v>
      </c>
      <c r="K428" s="400" t="s">
        <v>639</v>
      </c>
      <c r="L428" s="400" t="s">
        <v>640</v>
      </c>
      <c r="M428" s="400" t="s">
        <v>689</v>
      </c>
      <c r="N428" s="400" t="s">
        <v>741</v>
      </c>
    </row>
    <row r="429" spans="1:14" ht="12.75">
      <c r="A429" s="401"/>
      <c r="B429" s="401"/>
      <c r="C429" s="401"/>
      <c r="D429" s="401"/>
      <c r="E429" s="401"/>
      <c r="F429" s="401"/>
      <c r="G429" s="401"/>
      <c r="H429" s="401"/>
      <c r="I429" s="401"/>
      <c r="J429" s="403"/>
      <c r="K429" s="401"/>
      <c r="L429" s="401"/>
      <c r="M429" s="401"/>
      <c r="N429" s="401"/>
    </row>
    <row r="430" spans="1:14" ht="12.75">
      <c r="A430" s="400"/>
      <c r="B430" s="400" t="s">
        <v>635</v>
      </c>
      <c r="C430" s="400" t="s">
        <v>636</v>
      </c>
      <c r="D430" s="400" t="s">
        <v>1093</v>
      </c>
      <c r="E430" s="400" t="s">
        <v>1094</v>
      </c>
      <c r="F430" s="400" t="s">
        <v>636</v>
      </c>
      <c r="G430" s="400"/>
      <c r="H430" s="400" t="s">
        <v>315</v>
      </c>
      <c r="I430" s="400" t="s">
        <v>636</v>
      </c>
      <c r="J430" s="404">
        <v>275</v>
      </c>
      <c r="K430" s="400" t="s">
        <v>639</v>
      </c>
      <c r="L430" s="400" t="s">
        <v>640</v>
      </c>
      <c r="M430" s="400" t="s">
        <v>689</v>
      </c>
      <c r="N430" s="400" t="s">
        <v>738</v>
      </c>
    </row>
    <row r="431" spans="1:14" ht="12.75">
      <c r="A431" s="401"/>
      <c r="B431" s="401"/>
      <c r="C431" s="401"/>
      <c r="D431" s="401"/>
      <c r="E431" s="401"/>
      <c r="F431" s="401"/>
      <c r="G431" s="401"/>
      <c r="H431" s="401"/>
      <c r="I431" s="401"/>
      <c r="J431" s="403"/>
      <c r="K431" s="401"/>
      <c r="L431" s="401"/>
      <c r="M431" s="401"/>
      <c r="N431" s="401"/>
    </row>
    <row r="432" spans="1:14" ht="12.75">
      <c r="A432" s="400"/>
      <c r="B432" s="400" t="s">
        <v>635</v>
      </c>
      <c r="C432" s="400" t="s">
        <v>636</v>
      </c>
      <c r="D432" s="400" t="s">
        <v>1095</v>
      </c>
      <c r="E432" s="400" t="s">
        <v>1096</v>
      </c>
      <c r="F432" s="400" t="s">
        <v>636</v>
      </c>
      <c r="G432" s="400"/>
      <c r="H432" s="400" t="s">
        <v>315</v>
      </c>
      <c r="I432" s="400" t="s">
        <v>636</v>
      </c>
      <c r="J432" s="402">
        <v>2982.28</v>
      </c>
      <c r="K432" s="400" t="s">
        <v>639</v>
      </c>
      <c r="L432" s="400" t="s">
        <v>640</v>
      </c>
      <c r="M432" s="400" t="s">
        <v>689</v>
      </c>
      <c r="N432" s="400" t="s">
        <v>690</v>
      </c>
    </row>
    <row r="433" spans="1:14" ht="12.75">
      <c r="A433" s="401"/>
      <c r="B433" s="401"/>
      <c r="C433" s="401"/>
      <c r="D433" s="401"/>
      <c r="E433" s="401"/>
      <c r="F433" s="401"/>
      <c r="G433" s="401"/>
      <c r="H433" s="401"/>
      <c r="I433" s="401"/>
      <c r="J433" s="403"/>
      <c r="K433" s="401"/>
      <c r="L433" s="401"/>
      <c r="M433" s="401"/>
      <c r="N433" s="401"/>
    </row>
    <row r="434" spans="1:14" ht="12.75">
      <c r="A434" s="400"/>
      <c r="B434" s="400" t="s">
        <v>635</v>
      </c>
      <c r="C434" s="400" t="s">
        <v>636</v>
      </c>
      <c r="D434" s="400" t="s">
        <v>1097</v>
      </c>
      <c r="E434" s="400" t="s">
        <v>1098</v>
      </c>
      <c r="F434" s="400" t="s">
        <v>636</v>
      </c>
      <c r="G434" s="400"/>
      <c r="H434" s="400" t="s">
        <v>315</v>
      </c>
      <c r="I434" s="400" t="s">
        <v>636</v>
      </c>
      <c r="J434" s="402">
        <v>1430.5</v>
      </c>
      <c r="K434" s="400" t="s">
        <v>639</v>
      </c>
      <c r="L434" s="400" t="s">
        <v>640</v>
      </c>
      <c r="M434" s="400" t="s">
        <v>689</v>
      </c>
      <c r="N434" s="400" t="s">
        <v>693</v>
      </c>
    </row>
    <row r="435" spans="1:14" ht="12.75">
      <c r="A435" s="401"/>
      <c r="B435" s="401"/>
      <c r="C435" s="401"/>
      <c r="D435" s="401"/>
      <c r="E435" s="401"/>
      <c r="F435" s="401"/>
      <c r="G435" s="401"/>
      <c r="H435" s="401"/>
      <c r="I435" s="401"/>
      <c r="J435" s="403"/>
      <c r="K435" s="401"/>
      <c r="L435" s="401"/>
      <c r="M435" s="401"/>
      <c r="N435" s="401"/>
    </row>
    <row r="436" spans="1:14" ht="12.75">
      <c r="A436" s="400"/>
      <c r="B436" s="400" t="s">
        <v>635</v>
      </c>
      <c r="C436" s="400" t="s">
        <v>636</v>
      </c>
      <c r="D436" s="400" t="s">
        <v>1099</v>
      </c>
      <c r="E436" s="400" t="s">
        <v>1100</v>
      </c>
      <c r="F436" s="400" t="s">
        <v>636</v>
      </c>
      <c r="G436" s="400"/>
      <c r="H436" s="400" t="s">
        <v>220</v>
      </c>
      <c r="I436" s="400" t="s">
        <v>636</v>
      </c>
      <c r="J436" s="404">
        <v>372</v>
      </c>
      <c r="K436" s="400" t="s">
        <v>639</v>
      </c>
      <c r="L436" s="400" t="s">
        <v>645</v>
      </c>
      <c r="M436" s="400" t="s">
        <v>689</v>
      </c>
      <c r="N436" s="400" t="s">
        <v>699</v>
      </c>
    </row>
    <row r="437" spans="1:14" ht="12.75">
      <c r="A437" s="401"/>
      <c r="B437" s="401"/>
      <c r="C437" s="401"/>
      <c r="D437" s="401"/>
      <c r="E437" s="401"/>
      <c r="F437" s="401"/>
      <c r="G437" s="401"/>
      <c r="H437" s="401"/>
      <c r="I437" s="401"/>
      <c r="J437" s="403"/>
      <c r="K437" s="401"/>
      <c r="L437" s="401"/>
      <c r="M437" s="401"/>
      <c r="N437" s="401"/>
    </row>
    <row r="438" spans="1:14" ht="12.75">
      <c r="A438" s="400"/>
      <c r="B438" s="400" t="s">
        <v>635</v>
      </c>
      <c r="C438" s="400" t="s">
        <v>636</v>
      </c>
      <c r="D438" s="400" t="s">
        <v>1101</v>
      </c>
      <c r="E438" s="400" t="s">
        <v>1102</v>
      </c>
      <c r="F438" s="400" t="s">
        <v>636</v>
      </c>
      <c r="G438" s="400"/>
      <c r="H438" s="400" t="s">
        <v>220</v>
      </c>
      <c r="I438" s="400" t="s">
        <v>636</v>
      </c>
      <c r="J438" s="404">
        <v>362.5</v>
      </c>
      <c r="K438" s="400" t="s">
        <v>639</v>
      </c>
      <c r="L438" s="400" t="s">
        <v>645</v>
      </c>
      <c r="M438" s="400" t="s">
        <v>689</v>
      </c>
      <c r="N438" s="400" t="s">
        <v>696</v>
      </c>
    </row>
    <row r="439" spans="1:14" ht="12.75">
      <c r="A439" s="401"/>
      <c r="B439" s="401"/>
      <c r="C439" s="401"/>
      <c r="D439" s="401"/>
      <c r="E439" s="401"/>
      <c r="F439" s="401"/>
      <c r="G439" s="401"/>
      <c r="H439" s="401"/>
      <c r="I439" s="401"/>
      <c r="J439" s="403"/>
      <c r="K439" s="401"/>
      <c r="L439" s="401"/>
      <c r="M439" s="401"/>
      <c r="N439" s="401"/>
    </row>
    <row r="440" spans="1:14" ht="12.75">
      <c r="A440" s="400"/>
      <c r="B440" s="400" t="s">
        <v>635</v>
      </c>
      <c r="C440" s="400" t="s">
        <v>636</v>
      </c>
      <c r="D440" s="400" t="s">
        <v>1103</v>
      </c>
      <c r="E440" s="400" t="s">
        <v>1104</v>
      </c>
      <c r="F440" s="400" t="s">
        <v>636</v>
      </c>
      <c r="G440" s="400"/>
      <c r="H440" s="400" t="s">
        <v>220</v>
      </c>
      <c r="I440" s="400" t="s">
        <v>636</v>
      </c>
      <c r="J440" s="404">
        <v>210</v>
      </c>
      <c r="K440" s="400" t="s">
        <v>639</v>
      </c>
      <c r="L440" s="400" t="s">
        <v>640</v>
      </c>
      <c r="M440" s="400" t="s">
        <v>641</v>
      </c>
      <c r="N440" s="400" t="s">
        <v>642</v>
      </c>
    </row>
    <row r="441" spans="1:14" ht="12.75">
      <c r="A441" s="401"/>
      <c r="B441" s="401"/>
      <c r="C441" s="401"/>
      <c r="D441" s="401"/>
      <c r="E441" s="401"/>
      <c r="F441" s="401"/>
      <c r="G441" s="401"/>
      <c r="H441" s="401"/>
      <c r="I441" s="401"/>
      <c r="J441" s="403"/>
      <c r="K441" s="401"/>
      <c r="L441" s="401"/>
      <c r="M441" s="401"/>
      <c r="N441" s="401"/>
    </row>
    <row r="442" spans="1:14" ht="12.75">
      <c r="A442" s="400"/>
      <c r="B442" s="400" t="s">
        <v>635</v>
      </c>
      <c r="C442" s="400" t="s">
        <v>636</v>
      </c>
      <c r="D442" s="400" t="s">
        <v>1105</v>
      </c>
      <c r="E442" s="400" t="s">
        <v>1106</v>
      </c>
      <c r="F442" s="400" t="s">
        <v>636</v>
      </c>
      <c r="G442" s="400"/>
      <c r="H442" s="400" t="s">
        <v>220</v>
      </c>
      <c r="I442" s="400" t="s">
        <v>636</v>
      </c>
      <c r="J442" s="404">
        <v>77.5</v>
      </c>
      <c r="K442" s="400" t="s">
        <v>639</v>
      </c>
      <c r="L442" s="400" t="s">
        <v>645</v>
      </c>
      <c r="M442" s="400" t="s">
        <v>641</v>
      </c>
      <c r="N442" s="400" t="s">
        <v>646</v>
      </c>
    </row>
    <row r="443" spans="1:14" ht="12.75">
      <c r="A443" s="401"/>
      <c r="B443" s="401"/>
      <c r="C443" s="401"/>
      <c r="D443" s="401"/>
      <c r="E443" s="401"/>
      <c r="F443" s="401"/>
      <c r="G443" s="401"/>
      <c r="H443" s="401"/>
      <c r="I443" s="401"/>
      <c r="J443" s="403"/>
      <c r="K443" s="401"/>
      <c r="L443" s="401"/>
      <c r="M443" s="401"/>
      <c r="N443" s="401"/>
    </row>
    <row r="444" spans="1:14" ht="12.75">
      <c r="A444" s="400"/>
      <c r="B444" s="400" t="s">
        <v>635</v>
      </c>
      <c r="C444" s="400" t="s">
        <v>636</v>
      </c>
      <c r="D444" s="400" t="s">
        <v>1107</v>
      </c>
      <c r="E444" s="400" t="s">
        <v>1108</v>
      </c>
      <c r="F444" s="400" t="s">
        <v>636</v>
      </c>
      <c r="G444" s="400"/>
      <c r="H444" s="400" t="s">
        <v>220</v>
      </c>
      <c r="I444" s="400" t="s">
        <v>636</v>
      </c>
      <c r="J444" s="404">
        <v>210</v>
      </c>
      <c r="K444" s="400" t="s">
        <v>639</v>
      </c>
      <c r="L444" s="400" t="s">
        <v>640</v>
      </c>
      <c r="M444" s="400" t="s">
        <v>641</v>
      </c>
      <c r="N444" s="400" t="s">
        <v>642</v>
      </c>
    </row>
    <row r="445" spans="1:14" ht="12.75">
      <c r="A445" s="401"/>
      <c r="B445" s="401"/>
      <c r="C445" s="401"/>
      <c r="D445" s="401"/>
      <c r="E445" s="401"/>
      <c r="F445" s="401"/>
      <c r="G445" s="401"/>
      <c r="H445" s="401"/>
      <c r="I445" s="401"/>
      <c r="J445" s="403"/>
      <c r="K445" s="401"/>
      <c r="L445" s="401"/>
      <c r="M445" s="401"/>
      <c r="N445" s="401"/>
    </row>
    <row r="446" spans="1:14" ht="12.75">
      <c r="A446" s="400"/>
      <c r="B446" s="400" t="s">
        <v>635</v>
      </c>
      <c r="C446" s="400" t="s">
        <v>636</v>
      </c>
      <c r="D446" s="400" t="s">
        <v>1109</v>
      </c>
      <c r="E446" s="400" t="s">
        <v>1110</v>
      </c>
      <c r="F446" s="400" t="s">
        <v>636</v>
      </c>
      <c r="G446" s="400"/>
      <c r="H446" s="400" t="s">
        <v>220</v>
      </c>
      <c r="I446" s="400" t="s">
        <v>636</v>
      </c>
      <c r="J446" s="404">
        <v>80</v>
      </c>
      <c r="K446" s="400" t="s">
        <v>639</v>
      </c>
      <c r="L446" s="400" t="s">
        <v>645</v>
      </c>
      <c r="M446" s="400" t="s">
        <v>641</v>
      </c>
      <c r="N446" s="400" t="s">
        <v>646</v>
      </c>
    </row>
    <row r="447" spans="1:14" ht="12.75">
      <c r="A447" s="401"/>
      <c r="B447" s="401"/>
      <c r="C447" s="401"/>
      <c r="D447" s="401"/>
      <c r="E447" s="401"/>
      <c r="F447" s="401"/>
      <c r="G447" s="401"/>
      <c r="H447" s="401"/>
      <c r="I447" s="401"/>
      <c r="J447" s="403"/>
      <c r="K447" s="401"/>
      <c r="L447" s="401"/>
      <c r="M447" s="401"/>
      <c r="N447" s="401"/>
    </row>
    <row r="448" spans="1:14" ht="12.75">
      <c r="A448" s="400"/>
      <c r="B448" s="400" t="s">
        <v>635</v>
      </c>
      <c r="C448" s="400" t="s">
        <v>636</v>
      </c>
      <c r="D448" s="400" t="s">
        <v>1111</v>
      </c>
      <c r="E448" s="400" t="s">
        <v>1112</v>
      </c>
      <c r="F448" s="400" t="s">
        <v>636</v>
      </c>
      <c r="G448" s="400"/>
      <c r="H448" s="400" t="s">
        <v>315</v>
      </c>
      <c r="I448" s="400" t="s">
        <v>636</v>
      </c>
      <c r="J448" s="402">
        <v>1372.4</v>
      </c>
      <c r="K448" s="400" t="s">
        <v>639</v>
      </c>
      <c r="L448" s="400" t="s">
        <v>640</v>
      </c>
      <c r="M448" s="400" t="s">
        <v>689</v>
      </c>
      <c r="N448" s="400" t="s">
        <v>693</v>
      </c>
    </row>
    <row r="449" spans="1:14" ht="12.75">
      <c r="A449" s="401"/>
      <c r="B449" s="401"/>
      <c r="C449" s="401"/>
      <c r="D449" s="401"/>
      <c r="E449" s="401"/>
      <c r="F449" s="401"/>
      <c r="G449" s="401"/>
      <c r="H449" s="401"/>
      <c r="I449" s="401"/>
      <c r="J449" s="403"/>
      <c r="K449" s="401"/>
      <c r="L449" s="401"/>
      <c r="M449" s="401"/>
      <c r="N449" s="401"/>
    </row>
    <row r="450" spans="1:14" ht="12.75">
      <c r="A450" s="400"/>
      <c r="B450" s="400" t="s">
        <v>635</v>
      </c>
      <c r="C450" s="400" t="s">
        <v>636</v>
      </c>
      <c r="D450" s="400" t="s">
        <v>1113</v>
      </c>
      <c r="E450" s="400" t="s">
        <v>1114</v>
      </c>
      <c r="F450" s="400" t="s">
        <v>636</v>
      </c>
      <c r="G450" s="400"/>
      <c r="H450" s="400" t="s">
        <v>220</v>
      </c>
      <c r="I450" s="400" t="s">
        <v>636</v>
      </c>
      <c r="J450" s="404">
        <v>212.5</v>
      </c>
      <c r="K450" s="400" t="s">
        <v>639</v>
      </c>
      <c r="L450" s="400" t="s">
        <v>640</v>
      </c>
      <c r="M450" s="400" t="s">
        <v>641</v>
      </c>
      <c r="N450" s="400" t="s">
        <v>642</v>
      </c>
    </row>
    <row r="451" spans="1:14" ht="12.75">
      <c r="A451" s="401"/>
      <c r="B451" s="401"/>
      <c r="C451" s="401"/>
      <c r="D451" s="401"/>
      <c r="E451" s="401"/>
      <c r="F451" s="401"/>
      <c r="G451" s="401"/>
      <c r="H451" s="401"/>
      <c r="I451" s="401"/>
      <c r="J451" s="403"/>
      <c r="K451" s="401"/>
      <c r="L451" s="401"/>
      <c r="M451" s="401"/>
      <c r="N451" s="401"/>
    </row>
    <row r="452" spans="1:14" ht="12.75">
      <c r="A452" s="400"/>
      <c r="B452" s="400" t="s">
        <v>635</v>
      </c>
      <c r="C452" s="400" t="s">
        <v>636</v>
      </c>
      <c r="D452" s="400" t="s">
        <v>1115</v>
      </c>
      <c r="E452" s="400" t="s">
        <v>1116</v>
      </c>
      <c r="F452" s="400" t="s">
        <v>636</v>
      </c>
      <c r="G452" s="400"/>
      <c r="H452" s="400" t="s">
        <v>220</v>
      </c>
      <c r="I452" s="400" t="s">
        <v>636</v>
      </c>
      <c r="J452" s="404">
        <v>105</v>
      </c>
      <c r="K452" s="400" t="s">
        <v>639</v>
      </c>
      <c r="L452" s="400" t="s">
        <v>645</v>
      </c>
      <c r="M452" s="400" t="s">
        <v>641</v>
      </c>
      <c r="N452" s="400" t="s">
        <v>646</v>
      </c>
    </row>
    <row r="453" spans="1:14" ht="12.75">
      <c r="A453" s="401"/>
      <c r="B453" s="401"/>
      <c r="C453" s="401"/>
      <c r="D453" s="401"/>
      <c r="E453" s="401"/>
      <c r="F453" s="401"/>
      <c r="G453" s="401"/>
      <c r="H453" s="401"/>
      <c r="I453" s="401"/>
      <c r="J453" s="403"/>
      <c r="K453" s="401"/>
      <c r="L453" s="401"/>
      <c r="M453" s="401"/>
      <c r="N453" s="401"/>
    </row>
    <row r="454" spans="1:14" ht="12.75">
      <c r="A454" s="400"/>
      <c r="B454" s="400" t="s">
        <v>635</v>
      </c>
      <c r="C454" s="400" t="s">
        <v>636</v>
      </c>
      <c r="D454" s="400" t="s">
        <v>1117</v>
      </c>
      <c r="E454" s="400" t="s">
        <v>1118</v>
      </c>
      <c r="F454" s="400" t="s">
        <v>636</v>
      </c>
      <c r="G454" s="400"/>
      <c r="H454" s="400" t="s">
        <v>315</v>
      </c>
      <c r="I454" s="400" t="s">
        <v>636</v>
      </c>
      <c r="J454" s="402">
        <v>11250</v>
      </c>
      <c r="K454" s="400" t="s">
        <v>639</v>
      </c>
      <c r="L454" s="400" t="s">
        <v>640</v>
      </c>
      <c r="M454" s="400" t="s">
        <v>754</v>
      </c>
      <c r="N454" s="400" t="s">
        <v>755</v>
      </c>
    </row>
    <row r="455" spans="1:14" ht="12.75">
      <c r="A455" s="401"/>
      <c r="B455" s="401"/>
      <c r="C455" s="401"/>
      <c r="D455" s="401"/>
      <c r="E455" s="401"/>
      <c r="F455" s="401"/>
      <c r="G455" s="401"/>
      <c r="H455" s="401"/>
      <c r="I455" s="401"/>
      <c r="J455" s="403"/>
      <c r="K455" s="401"/>
      <c r="L455" s="401"/>
      <c r="M455" s="401"/>
      <c r="N455" s="401"/>
    </row>
    <row r="456" spans="1:14" ht="12.75">
      <c r="A456" s="400"/>
      <c r="B456" s="400" t="s">
        <v>635</v>
      </c>
      <c r="C456" s="400" t="s">
        <v>636</v>
      </c>
      <c r="D456" s="400" t="s">
        <v>1119</v>
      </c>
      <c r="E456" s="400" t="s">
        <v>1120</v>
      </c>
      <c r="F456" s="400" t="s">
        <v>636</v>
      </c>
      <c r="G456" s="400"/>
      <c r="H456" s="400" t="s">
        <v>220</v>
      </c>
      <c r="I456" s="400" t="s">
        <v>636</v>
      </c>
      <c r="J456" s="402">
        <v>3750</v>
      </c>
      <c r="K456" s="400" t="s">
        <v>639</v>
      </c>
      <c r="L456" s="400" t="s">
        <v>645</v>
      </c>
      <c r="M456" s="400" t="s">
        <v>754</v>
      </c>
      <c r="N456" s="400" t="s">
        <v>642</v>
      </c>
    </row>
    <row r="457" spans="1:14" ht="12.75">
      <c r="A457" s="401"/>
      <c r="B457" s="401"/>
      <c r="C457" s="401"/>
      <c r="D457" s="401"/>
      <c r="E457" s="401"/>
      <c r="F457" s="401"/>
      <c r="G457" s="401"/>
      <c r="H457" s="401"/>
      <c r="I457" s="401"/>
      <c r="J457" s="403"/>
      <c r="K457" s="401"/>
      <c r="L457" s="401"/>
      <c r="M457" s="401"/>
      <c r="N457" s="401"/>
    </row>
    <row r="458" spans="1:14" ht="12.75">
      <c r="A458" s="400"/>
      <c r="B458" s="400" t="s">
        <v>635</v>
      </c>
      <c r="C458" s="400" t="s">
        <v>636</v>
      </c>
      <c r="D458" s="400" t="s">
        <v>1121</v>
      </c>
      <c r="E458" s="400" t="s">
        <v>1122</v>
      </c>
      <c r="F458" s="400" t="s">
        <v>636</v>
      </c>
      <c r="G458" s="400"/>
      <c r="H458" s="400" t="s">
        <v>220</v>
      </c>
      <c r="I458" s="400" t="s">
        <v>636</v>
      </c>
      <c r="J458" s="404">
        <v>210</v>
      </c>
      <c r="K458" s="400" t="s">
        <v>639</v>
      </c>
      <c r="L458" s="400" t="s">
        <v>640</v>
      </c>
      <c r="M458" s="400" t="s">
        <v>641</v>
      </c>
      <c r="N458" s="400" t="s">
        <v>642</v>
      </c>
    </row>
    <row r="459" spans="1:14" ht="12.75">
      <c r="A459" s="401"/>
      <c r="B459" s="401"/>
      <c r="C459" s="401"/>
      <c r="D459" s="401"/>
      <c r="E459" s="401"/>
      <c r="F459" s="401"/>
      <c r="G459" s="401"/>
      <c r="H459" s="401"/>
      <c r="I459" s="401"/>
      <c r="J459" s="403"/>
      <c r="K459" s="401"/>
      <c r="L459" s="401"/>
      <c r="M459" s="401"/>
      <c r="N459" s="401"/>
    </row>
    <row r="460" spans="1:14" ht="12.75">
      <c r="A460" s="400"/>
      <c r="B460" s="400" t="s">
        <v>635</v>
      </c>
      <c r="C460" s="400" t="s">
        <v>636</v>
      </c>
      <c r="D460" s="400" t="s">
        <v>1123</v>
      </c>
      <c r="E460" s="400" t="s">
        <v>1124</v>
      </c>
      <c r="F460" s="400" t="s">
        <v>636</v>
      </c>
      <c r="G460" s="400"/>
      <c r="H460" s="400" t="s">
        <v>220</v>
      </c>
      <c r="I460" s="400" t="s">
        <v>636</v>
      </c>
      <c r="J460" s="404">
        <v>77.5</v>
      </c>
      <c r="K460" s="400" t="s">
        <v>639</v>
      </c>
      <c r="L460" s="400" t="s">
        <v>645</v>
      </c>
      <c r="M460" s="400" t="s">
        <v>641</v>
      </c>
      <c r="N460" s="400" t="s">
        <v>646</v>
      </c>
    </row>
    <row r="461" spans="1:14" ht="12.75">
      <c r="A461" s="401"/>
      <c r="B461" s="401"/>
      <c r="C461" s="401"/>
      <c r="D461" s="401"/>
      <c r="E461" s="401"/>
      <c r="F461" s="401"/>
      <c r="G461" s="401"/>
      <c r="H461" s="401"/>
      <c r="I461" s="401"/>
      <c r="J461" s="403"/>
      <c r="K461" s="401"/>
      <c r="L461" s="401"/>
      <c r="M461" s="401"/>
      <c r="N461" s="401"/>
    </row>
    <row r="462" spans="1:14" ht="12.75">
      <c r="A462" s="400"/>
      <c r="B462" s="400" t="s">
        <v>635</v>
      </c>
      <c r="C462" s="400" t="s">
        <v>636</v>
      </c>
      <c r="D462" s="400" t="s">
        <v>1125</v>
      </c>
      <c r="E462" s="400" t="s">
        <v>1126</v>
      </c>
      <c r="F462" s="400" t="s">
        <v>636</v>
      </c>
      <c r="G462" s="400"/>
      <c r="H462" s="400" t="s">
        <v>220</v>
      </c>
      <c r="I462" s="400" t="s">
        <v>636</v>
      </c>
      <c r="J462" s="404">
        <v>185</v>
      </c>
      <c r="K462" s="400" t="s">
        <v>639</v>
      </c>
      <c r="L462" s="400" t="s">
        <v>640</v>
      </c>
      <c r="M462" s="400" t="s">
        <v>641</v>
      </c>
      <c r="N462" s="400" t="s">
        <v>642</v>
      </c>
    </row>
    <row r="463" spans="1:14" ht="12.75">
      <c r="A463" s="401"/>
      <c r="B463" s="401"/>
      <c r="C463" s="401"/>
      <c r="D463" s="401"/>
      <c r="E463" s="401"/>
      <c r="F463" s="401"/>
      <c r="G463" s="401"/>
      <c r="H463" s="401"/>
      <c r="I463" s="401"/>
      <c r="J463" s="403"/>
      <c r="K463" s="401"/>
      <c r="L463" s="401"/>
      <c r="M463" s="401"/>
      <c r="N463" s="401"/>
    </row>
    <row r="464" spans="1:14" ht="12.75">
      <c r="A464" s="400"/>
      <c r="B464" s="400" t="s">
        <v>635</v>
      </c>
      <c r="C464" s="400" t="s">
        <v>636</v>
      </c>
      <c r="D464" s="400" t="s">
        <v>1127</v>
      </c>
      <c r="E464" s="400" t="s">
        <v>1128</v>
      </c>
      <c r="F464" s="400" t="s">
        <v>636</v>
      </c>
      <c r="G464" s="400"/>
      <c r="H464" s="400" t="s">
        <v>220</v>
      </c>
      <c r="I464" s="400" t="s">
        <v>636</v>
      </c>
      <c r="J464" s="404">
        <v>105</v>
      </c>
      <c r="K464" s="400" t="s">
        <v>639</v>
      </c>
      <c r="L464" s="400" t="s">
        <v>645</v>
      </c>
      <c r="M464" s="400" t="s">
        <v>641</v>
      </c>
      <c r="N464" s="400" t="s">
        <v>646</v>
      </c>
    </row>
    <row r="465" spans="1:14" ht="12.75">
      <c r="A465" s="401"/>
      <c r="B465" s="401"/>
      <c r="C465" s="401"/>
      <c r="D465" s="401"/>
      <c r="E465" s="401"/>
      <c r="F465" s="401"/>
      <c r="G465" s="401"/>
      <c r="H465" s="401"/>
      <c r="I465" s="401"/>
      <c r="J465" s="403"/>
      <c r="K465" s="401"/>
      <c r="L465" s="401"/>
      <c r="M465" s="401"/>
      <c r="N465" s="401"/>
    </row>
    <row r="466" spans="1:14" ht="12.75">
      <c r="A466" s="400"/>
      <c r="B466" s="400" t="s">
        <v>635</v>
      </c>
      <c r="C466" s="400" t="s">
        <v>636</v>
      </c>
      <c r="D466" s="400" t="s">
        <v>1129</v>
      </c>
      <c r="E466" s="400" t="s">
        <v>1130</v>
      </c>
      <c r="F466" s="400" t="s">
        <v>636</v>
      </c>
      <c r="G466" s="400"/>
      <c r="H466" s="400" t="s">
        <v>220</v>
      </c>
      <c r="I466" s="400" t="s">
        <v>636</v>
      </c>
      <c r="J466" s="404">
        <v>237.5</v>
      </c>
      <c r="K466" s="400" t="s">
        <v>639</v>
      </c>
      <c r="L466" s="400" t="s">
        <v>640</v>
      </c>
      <c r="M466" s="400" t="s">
        <v>641</v>
      </c>
      <c r="N466" s="400" t="s">
        <v>642</v>
      </c>
    </row>
    <row r="467" spans="1:14" ht="12.75">
      <c r="A467" s="401"/>
      <c r="B467" s="401"/>
      <c r="C467" s="401"/>
      <c r="D467" s="401"/>
      <c r="E467" s="401"/>
      <c r="F467" s="401"/>
      <c r="G467" s="401"/>
      <c r="H467" s="401"/>
      <c r="I467" s="401"/>
      <c r="J467" s="403"/>
      <c r="K467" s="401"/>
      <c r="L467" s="401"/>
      <c r="M467" s="401"/>
      <c r="N467" s="401"/>
    </row>
    <row r="468" spans="1:14" ht="12.75">
      <c r="A468" s="400"/>
      <c r="B468" s="400" t="s">
        <v>635</v>
      </c>
      <c r="C468" s="400" t="s">
        <v>636</v>
      </c>
      <c r="D468" s="400" t="s">
        <v>1131</v>
      </c>
      <c r="E468" s="400" t="s">
        <v>1132</v>
      </c>
      <c r="F468" s="400" t="s">
        <v>636</v>
      </c>
      <c r="G468" s="400"/>
      <c r="H468" s="400" t="s">
        <v>220</v>
      </c>
      <c r="I468" s="400" t="s">
        <v>636</v>
      </c>
      <c r="J468" s="404">
        <v>77.5</v>
      </c>
      <c r="K468" s="400" t="s">
        <v>639</v>
      </c>
      <c r="L468" s="400" t="s">
        <v>645</v>
      </c>
      <c r="M468" s="400" t="s">
        <v>641</v>
      </c>
      <c r="N468" s="400" t="s">
        <v>646</v>
      </c>
    </row>
    <row r="469" spans="1:14" ht="12.75">
      <c r="A469" s="401"/>
      <c r="B469" s="401"/>
      <c r="C469" s="401"/>
      <c r="D469" s="401"/>
      <c r="E469" s="401"/>
      <c r="F469" s="401"/>
      <c r="G469" s="401"/>
      <c r="H469" s="401"/>
      <c r="I469" s="401"/>
      <c r="J469" s="403"/>
      <c r="K469" s="401"/>
      <c r="L469" s="401"/>
      <c r="M469" s="401"/>
      <c r="N469" s="401"/>
    </row>
    <row r="470" spans="1:14" ht="12.75">
      <c r="A470" s="400"/>
      <c r="B470" s="400" t="s">
        <v>635</v>
      </c>
      <c r="C470" s="400" t="s">
        <v>636</v>
      </c>
      <c r="D470" s="400" t="s">
        <v>1133</v>
      </c>
      <c r="E470" s="400" t="s">
        <v>1134</v>
      </c>
      <c r="F470" s="400" t="s">
        <v>636</v>
      </c>
      <c r="G470" s="400"/>
      <c r="H470" s="400" t="s">
        <v>220</v>
      </c>
      <c r="I470" s="400" t="s">
        <v>636</v>
      </c>
      <c r="J470" s="404">
        <v>210</v>
      </c>
      <c r="K470" s="400" t="s">
        <v>639</v>
      </c>
      <c r="L470" s="400" t="s">
        <v>640</v>
      </c>
      <c r="M470" s="400" t="s">
        <v>641</v>
      </c>
      <c r="N470" s="400" t="s">
        <v>642</v>
      </c>
    </row>
    <row r="471" spans="1:14" ht="12.75">
      <c r="A471" s="401"/>
      <c r="B471" s="401"/>
      <c r="C471" s="401"/>
      <c r="D471" s="401"/>
      <c r="E471" s="401"/>
      <c r="F471" s="401"/>
      <c r="G471" s="401"/>
      <c r="H471" s="401"/>
      <c r="I471" s="401"/>
      <c r="J471" s="403"/>
      <c r="K471" s="401"/>
      <c r="L471" s="401"/>
      <c r="M471" s="401"/>
      <c r="N471" s="401"/>
    </row>
    <row r="472" spans="1:14" ht="12.75">
      <c r="A472" s="400"/>
      <c r="B472" s="400" t="s">
        <v>635</v>
      </c>
      <c r="C472" s="400" t="s">
        <v>636</v>
      </c>
      <c r="D472" s="400" t="s">
        <v>1135</v>
      </c>
      <c r="E472" s="400" t="s">
        <v>1136</v>
      </c>
      <c r="F472" s="400" t="s">
        <v>636</v>
      </c>
      <c r="G472" s="400"/>
      <c r="H472" s="400" t="s">
        <v>220</v>
      </c>
      <c r="I472" s="400" t="s">
        <v>636</v>
      </c>
      <c r="J472" s="404">
        <v>105</v>
      </c>
      <c r="K472" s="400" t="s">
        <v>639</v>
      </c>
      <c r="L472" s="400" t="s">
        <v>645</v>
      </c>
      <c r="M472" s="400" t="s">
        <v>641</v>
      </c>
      <c r="N472" s="400" t="s">
        <v>646</v>
      </c>
    </row>
    <row r="473" spans="1:14" ht="12.75">
      <c r="A473" s="401"/>
      <c r="B473" s="401"/>
      <c r="C473" s="401"/>
      <c r="D473" s="401"/>
      <c r="E473" s="401"/>
      <c r="F473" s="401"/>
      <c r="G473" s="401"/>
      <c r="H473" s="401"/>
      <c r="I473" s="401"/>
      <c r="J473" s="403"/>
      <c r="K473" s="401"/>
      <c r="L473" s="401"/>
      <c r="M473" s="401"/>
      <c r="N473" s="401"/>
    </row>
    <row r="474" spans="1:14" ht="12.75">
      <c r="A474" s="400"/>
      <c r="B474" s="400" t="s">
        <v>635</v>
      </c>
      <c r="C474" s="400" t="s">
        <v>636</v>
      </c>
      <c r="D474" s="400" t="s">
        <v>1137</v>
      </c>
      <c r="E474" s="400" t="s">
        <v>1138</v>
      </c>
      <c r="F474" s="400" t="s">
        <v>636</v>
      </c>
      <c r="G474" s="400"/>
      <c r="H474" s="400" t="s">
        <v>220</v>
      </c>
      <c r="I474" s="400" t="s">
        <v>636</v>
      </c>
      <c r="J474" s="402">
        <v>3096</v>
      </c>
      <c r="K474" s="400" t="s">
        <v>639</v>
      </c>
      <c r="L474" s="400" t="s">
        <v>640</v>
      </c>
      <c r="M474" s="400" t="s">
        <v>689</v>
      </c>
      <c r="N474" s="400" t="s">
        <v>738</v>
      </c>
    </row>
    <row r="475" spans="1:14" ht="12.75">
      <c r="A475" s="401"/>
      <c r="B475" s="401"/>
      <c r="C475" s="401"/>
      <c r="D475" s="401"/>
      <c r="E475" s="401"/>
      <c r="F475" s="401"/>
      <c r="G475" s="401"/>
      <c r="H475" s="401"/>
      <c r="I475" s="401"/>
      <c r="J475" s="403"/>
      <c r="K475" s="401"/>
      <c r="L475" s="401"/>
      <c r="M475" s="401"/>
      <c r="N475" s="401"/>
    </row>
    <row r="476" spans="1:14" ht="12.75">
      <c r="A476" s="400"/>
      <c r="B476" s="400" t="s">
        <v>635</v>
      </c>
      <c r="C476" s="400" t="s">
        <v>636</v>
      </c>
      <c r="D476" s="400" t="s">
        <v>1139</v>
      </c>
      <c r="E476" s="400" t="s">
        <v>1140</v>
      </c>
      <c r="F476" s="400" t="s">
        <v>636</v>
      </c>
      <c r="G476" s="400"/>
      <c r="H476" s="400" t="s">
        <v>315</v>
      </c>
      <c r="I476" s="400" t="s">
        <v>636</v>
      </c>
      <c r="J476" s="404">
        <v>396</v>
      </c>
      <c r="K476" s="400" t="s">
        <v>639</v>
      </c>
      <c r="L476" s="400" t="s">
        <v>640</v>
      </c>
      <c r="M476" s="400" t="s">
        <v>689</v>
      </c>
      <c r="N476" s="400" t="s">
        <v>693</v>
      </c>
    </row>
    <row r="477" spans="1:14" ht="12.75">
      <c r="A477" s="401"/>
      <c r="B477" s="401"/>
      <c r="C477" s="401"/>
      <c r="D477" s="401"/>
      <c r="E477" s="401"/>
      <c r="F477" s="401"/>
      <c r="G477" s="401"/>
      <c r="H477" s="401"/>
      <c r="I477" s="401"/>
      <c r="J477" s="403"/>
      <c r="K477" s="401"/>
      <c r="L477" s="401"/>
      <c r="M477" s="401"/>
      <c r="N477" s="401"/>
    </row>
    <row r="478" spans="1:14" ht="12.75">
      <c r="A478" s="400"/>
      <c r="B478" s="400" t="s">
        <v>635</v>
      </c>
      <c r="C478" s="400" t="s">
        <v>636</v>
      </c>
      <c r="D478" s="400" t="s">
        <v>1141</v>
      </c>
      <c r="E478" s="400" t="s">
        <v>1142</v>
      </c>
      <c r="F478" s="400" t="s">
        <v>636</v>
      </c>
      <c r="G478" s="400"/>
      <c r="H478" s="400" t="s">
        <v>315</v>
      </c>
      <c r="I478" s="400" t="s">
        <v>636</v>
      </c>
      <c r="J478" s="402">
        <v>2781</v>
      </c>
      <c r="K478" s="400" t="s">
        <v>639</v>
      </c>
      <c r="L478" s="400" t="s">
        <v>640</v>
      </c>
      <c r="M478" s="400" t="s">
        <v>689</v>
      </c>
      <c r="N478" s="400" t="s">
        <v>693</v>
      </c>
    </row>
    <row r="479" spans="1:14" ht="12.75">
      <c r="A479" s="401"/>
      <c r="B479" s="401"/>
      <c r="C479" s="401"/>
      <c r="D479" s="401"/>
      <c r="E479" s="401"/>
      <c r="F479" s="401"/>
      <c r="G479" s="401"/>
      <c r="H479" s="401"/>
      <c r="I479" s="401"/>
      <c r="J479" s="403"/>
      <c r="K479" s="401"/>
      <c r="L479" s="401"/>
      <c r="M479" s="401"/>
      <c r="N479" s="401"/>
    </row>
    <row r="480" spans="1:14" ht="12.75">
      <c r="A480" s="400"/>
      <c r="B480" s="400" t="s">
        <v>635</v>
      </c>
      <c r="C480" s="400" t="s">
        <v>636</v>
      </c>
      <c r="D480" s="400" t="s">
        <v>1143</v>
      </c>
      <c r="E480" s="400" t="s">
        <v>1144</v>
      </c>
      <c r="F480" s="400" t="s">
        <v>636</v>
      </c>
      <c r="G480" s="400"/>
      <c r="H480" s="400" t="s">
        <v>315</v>
      </c>
      <c r="I480" s="400" t="s">
        <v>636</v>
      </c>
      <c r="J480" s="402">
        <v>1552.56</v>
      </c>
      <c r="K480" s="400" t="s">
        <v>639</v>
      </c>
      <c r="L480" s="400" t="s">
        <v>640</v>
      </c>
      <c r="M480" s="400" t="s">
        <v>689</v>
      </c>
      <c r="N480" s="400" t="s">
        <v>690</v>
      </c>
    </row>
    <row r="481" spans="1:14" ht="12.75">
      <c r="A481" s="401"/>
      <c r="B481" s="401"/>
      <c r="C481" s="401"/>
      <c r="D481" s="401"/>
      <c r="E481" s="401"/>
      <c r="F481" s="401"/>
      <c r="G481" s="401"/>
      <c r="H481" s="401"/>
      <c r="I481" s="401"/>
      <c r="J481" s="403"/>
      <c r="K481" s="401"/>
      <c r="L481" s="401"/>
      <c r="M481" s="401"/>
      <c r="N481" s="401"/>
    </row>
    <row r="482" spans="1:14" ht="12.75">
      <c r="A482" s="400"/>
      <c r="B482" s="400" t="s">
        <v>635</v>
      </c>
      <c r="C482" s="400" t="s">
        <v>636</v>
      </c>
      <c r="D482" s="400" t="s">
        <v>1145</v>
      </c>
      <c r="E482" s="400" t="s">
        <v>1146</v>
      </c>
      <c r="F482" s="400" t="s">
        <v>636</v>
      </c>
      <c r="G482" s="400"/>
      <c r="H482" s="400" t="s">
        <v>315</v>
      </c>
      <c r="I482" s="400" t="s">
        <v>636</v>
      </c>
      <c r="J482" s="402">
        <v>2072</v>
      </c>
      <c r="K482" s="400" t="s">
        <v>639</v>
      </c>
      <c r="L482" s="400" t="s">
        <v>640</v>
      </c>
      <c r="M482" s="400" t="s">
        <v>689</v>
      </c>
      <c r="N482" s="400" t="s">
        <v>741</v>
      </c>
    </row>
    <row r="483" spans="1:14" ht="12.75">
      <c r="A483" s="401"/>
      <c r="B483" s="401"/>
      <c r="C483" s="401"/>
      <c r="D483" s="401"/>
      <c r="E483" s="401"/>
      <c r="F483" s="401"/>
      <c r="G483" s="401"/>
      <c r="H483" s="401"/>
      <c r="I483" s="401"/>
      <c r="J483" s="403"/>
      <c r="K483" s="401"/>
      <c r="L483" s="401"/>
      <c r="M483" s="401"/>
      <c r="N483" s="401"/>
    </row>
    <row r="484" spans="1:14" ht="12.75">
      <c r="A484" s="400"/>
      <c r="B484" s="400" t="s">
        <v>635</v>
      </c>
      <c r="C484" s="400" t="s">
        <v>636</v>
      </c>
      <c r="D484" s="400" t="s">
        <v>1147</v>
      </c>
      <c r="E484" s="400" t="s">
        <v>1148</v>
      </c>
      <c r="F484" s="400" t="s">
        <v>636</v>
      </c>
      <c r="G484" s="400"/>
      <c r="H484" s="400" t="s">
        <v>351</v>
      </c>
      <c r="I484" s="400" t="s">
        <v>636</v>
      </c>
      <c r="J484" s="402">
        <v>1185</v>
      </c>
      <c r="K484" s="400" t="s">
        <v>639</v>
      </c>
      <c r="L484" s="400" t="s">
        <v>645</v>
      </c>
      <c r="M484" s="400" t="s">
        <v>689</v>
      </c>
      <c r="N484" s="400" t="s">
        <v>1149</v>
      </c>
    </row>
    <row r="485" spans="1:14" ht="12.75">
      <c r="A485" s="401"/>
      <c r="B485" s="401"/>
      <c r="C485" s="401"/>
      <c r="D485" s="401"/>
      <c r="E485" s="401"/>
      <c r="F485" s="401"/>
      <c r="G485" s="401"/>
      <c r="H485" s="401"/>
      <c r="I485" s="401"/>
      <c r="J485" s="403"/>
      <c r="K485" s="401"/>
      <c r="L485" s="401"/>
      <c r="M485" s="401"/>
      <c r="N485" s="401"/>
    </row>
    <row r="486" spans="1:14" ht="12.75">
      <c r="A486" s="400"/>
      <c r="B486" s="400" t="s">
        <v>635</v>
      </c>
      <c r="C486" s="400" t="s">
        <v>636</v>
      </c>
      <c r="D486" s="400" t="s">
        <v>1150</v>
      </c>
      <c r="E486" s="400" t="s">
        <v>1151</v>
      </c>
      <c r="F486" s="400" t="s">
        <v>636</v>
      </c>
      <c r="G486" s="400"/>
      <c r="H486" s="400" t="s">
        <v>351</v>
      </c>
      <c r="I486" s="400" t="s">
        <v>636</v>
      </c>
      <c r="J486" s="402">
        <v>1188.8</v>
      </c>
      <c r="K486" s="400" t="s">
        <v>639</v>
      </c>
      <c r="L486" s="400" t="s">
        <v>645</v>
      </c>
      <c r="M486" s="400" t="s">
        <v>689</v>
      </c>
      <c r="N486" s="400" t="s">
        <v>1152</v>
      </c>
    </row>
    <row r="487" spans="1:14" ht="12.75">
      <c r="A487" s="401"/>
      <c r="B487" s="401"/>
      <c r="C487" s="401"/>
      <c r="D487" s="401"/>
      <c r="E487" s="401"/>
      <c r="F487" s="401"/>
      <c r="G487" s="401"/>
      <c r="H487" s="401"/>
      <c r="I487" s="401"/>
      <c r="J487" s="403"/>
      <c r="K487" s="401"/>
      <c r="L487" s="401"/>
      <c r="M487" s="401"/>
      <c r="N487" s="401"/>
    </row>
    <row r="488" spans="1:14" ht="12.75" customHeight="1">
      <c r="A488" s="293"/>
      <c r="B488" s="293"/>
      <c r="C488" s="293"/>
      <c r="D488" s="293"/>
      <c r="E488" s="293"/>
      <c r="F488" s="293"/>
      <c r="G488" s="293"/>
      <c r="H488" s="293"/>
      <c r="I488" s="293"/>
      <c r="J488" s="294"/>
      <c r="K488" s="293"/>
      <c r="L488" s="293"/>
      <c r="M488" s="293"/>
      <c r="N488" s="293"/>
    </row>
    <row r="489" spans="1:14" ht="12.75" customHeight="1">
      <c r="A489" s="293"/>
      <c r="B489" s="293"/>
      <c r="C489" s="293"/>
      <c r="D489" s="293"/>
      <c r="E489" s="293"/>
      <c r="F489" s="293"/>
      <c r="G489" s="293"/>
      <c r="H489" s="293"/>
      <c r="I489" s="293"/>
      <c r="J489" s="294"/>
      <c r="K489" s="293"/>
      <c r="L489" s="293"/>
      <c r="M489" s="293"/>
      <c r="N489" s="293"/>
    </row>
    <row r="490" spans="1:14" ht="12.75">
      <c r="A490" s="400"/>
      <c r="B490" s="400" t="s">
        <v>635</v>
      </c>
      <c r="C490" s="400" t="s">
        <v>636</v>
      </c>
      <c r="D490" s="400" t="s">
        <v>1153</v>
      </c>
      <c r="E490" s="400" t="s">
        <v>1154</v>
      </c>
      <c r="F490" s="400" t="s">
        <v>636</v>
      </c>
      <c r="G490" s="400"/>
      <c r="H490" s="400" t="s">
        <v>220</v>
      </c>
      <c r="I490" s="400" t="s">
        <v>636</v>
      </c>
      <c r="J490" s="404">
        <v>185</v>
      </c>
      <c r="K490" s="400" t="s">
        <v>639</v>
      </c>
      <c r="L490" s="400" t="s">
        <v>640</v>
      </c>
      <c r="M490" s="400" t="s">
        <v>641</v>
      </c>
      <c r="N490" s="400" t="s">
        <v>642</v>
      </c>
    </row>
    <row r="491" spans="1:14" ht="12.75">
      <c r="A491" s="401"/>
      <c r="B491" s="401"/>
      <c r="C491" s="401"/>
      <c r="D491" s="401"/>
      <c r="E491" s="401"/>
      <c r="F491" s="401"/>
      <c r="G491" s="401"/>
      <c r="H491" s="401"/>
      <c r="I491" s="401"/>
      <c r="J491" s="403"/>
      <c r="K491" s="401"/>
      <c r="L491" s="401"/>
      <c r="M491" s="401"/>
      <c r="N491" s="401"/>
    </row>
    <row r="492" spans="1:14" ht="12.75">
      <c r="A492" s="400"/>
      <c r="B492" s="400" t="s">
        <v>635</v>
      </c>
      <c r="C492" s="400" t="s">
        <v>636</v>
      </c>
      <c r="D492" s="400" t="s">
        <v>1155</v>
      </c>
      <c r="E492" s="400" t="s">
        <v>1156</v>
      </c>
      <c r="F492" s="400" t="s">
        <v>636</v>
      </c>
      <c r="G492" s="400"/>
      <c r="H492" s="400" t="s">
        <v>220</v>
      </c>
      <c r="I492" s="400" t="s">
        <v>636</v>
      </c>
      <c r="J492" s="404">
        <v>77.5</v>
      </c>
      <c r="K492" s="400" t="s">
        <v>639</v>
      </c>
      <c r="L492" s="400" t="s">
        <v>645</v>
      </c>
      <c r="M492" s="400" t="s">
        <v>641</v>
      </c>
      <c r="N492" s="400" t="s">
        <v>646</v>
      </c>
    </row>
    <row r="493" spans="1:14" ht="12.75">
      <c r="A493" s="401"/>
      <c r="B493" s="401"/>
      <c r="C493" s="401"/>
      <c r="D493" s="401"/>
      <c r="E493" s="401"/>
      <c r="F493" s="401"/>
      <c r="G493" s="401"/>
      <c r="H493" s="401"/>
      <c r="I493" s="401"/>
      <c r="J493" s="403"/>
      <c r="K493" s="401"/>
      <c r="L493" s="401"/>
      <c r="M493" s="401"/>
      <c r="N493" s="401"/>
    </row>
    <row r="494" spans="1:14" ht="12.75">
      <c r="A494" s="400"/>
      <c r="B494" s="400" t="s">
        <v>635</v>
      </c>
      <c r="C494" s="400" t="s">
        <v>636</v>
      </c>
      <c r="D494" s="400" t="s">
        <v>1157</v>
      </c>
      <c r="E494" s="400" t="s">
        <v>1158</v>
      </c>
      <c r="F494" s="400" t="s">
        <v>636</v>
      </c>
      <c r="G494" s="400"/>
      <c r="H494" s="400" t="s">
        <v>220</v>
      </c>
      <c r="I494" s="400" t="s">
        <v>636</v>
      </c>
      <c r="J494" s="404">
        <v>237.5</v>
      </c>
      <c r="K494" s="400" t="s">
        <v>639</v>
      </c>
      <c r="L494" s="400" t="s">
        <v>640</v>
      </c>
      <c r="M494" s="400" t="s">
        <v>641</v>
      </c>
      <c r="N494" s="400" t="s">
        <v>642</v>
      </c>
    </row>
    <row r="495" spans="1:14" ht="12.75">
      <c r="A495" s="401"/>
      <c r="B495" s="401"/>
      <c r="C495" s="401"/>
      <c r="D495" s="401"/>
      <c r="E495" s="401"/>
      <c r="F495" s="401"/>
      <c r="G495" s="401"/>
      <c r="H495" s="401"/>
      <c r="I495" s="401"/>
      <c r="J495" s="403"/>
      <c r="K495" s="401"/>
      <c r="L495" s="401"/>
      <c r="M495" s="401"/>
      <c r="N495" s="401"/>
    </row>
    <row r="496" spans="1:14" ht="12.75">
      <c r="A496" s="400"/>
      <c r="B496" s="400" t="s">
        <v>635</v>
      </c>
      <c r="C496" s="400" t="s">
        <v>636</v>
      </c>
      <c r="D496" s="400" t="s">
        <v>1159</v>
      </c>
      <c r="E496" s="400" t="s">
        <v>1160</v>
      </c>
      <c r="F496" s="400" t="s">
        <v>636</v>
      </c>
      <c r="G496" s="400"/>
      <c r="H496" s="400" t="s">
        <v>220</v>
      </c>
      <c r="I496" s="400" t="s">
        <v>636</v>
      </c>
      <c r="J496" s="404">
        <v>105</v>
      </c>
      <c r="K496" s="400" t="s">
        <v>639</v>
      </c>
      <c r="L496" s="400" t="s">
        <v>645</v>
      </c>
      <c r="M496" s="400" t="s">
        <v>641</v>
      </c>
      <c r="N496" s="400" t="s">
        <v>646</v>
      </c>
    </row>
    <row r="497" spans="1:14" ht="12.75">
      <c r="A497" s="401"/>
      <c r="B497" s="401"/>
      <c r="C497" s="401"/>
      <c r="D497" s="401"/>
      <c r="E497" s="401"/>
      <c r="F497" s="401"/>
      <c r="G497" s="401"/>
      <c r="H497" s="401"/>
      <c r="I497" s="401"/>
      <c r="J497" s="403"/>
      <c r="K497" s="401"/>
      <c r="L497" s="401"/>
      <c r="M497" s="401"/>
      <c r="N497" s="401"/>
    </row>
    <row r="498" spans="1:14" ht="12.75">
      <c r="A498" s="400"/>
      <c r="B498" s="400" t="s">
        <v>635</v>
      </c>
      <c r="C498" s="400" t="s">
        <v>636</v>
      </c>
      <c r="D498" s="400" t="s">
        <v>1161</v>
      </c>
      <c r="E498" s="400" t="s">
        <v>1162</v>
      </c>
      <c r="F498" s="400" t="s">
        <v>636</v>
      </c>
      <c r="G498" s="400"/>
      <c r="H498" s="400" t="s">
        <v>351</v>
      </c>
      <c r="I498" s="400" t="s">
        <v>636</v>
      </c>
      <c r="J498" s="402">
        <v>4061.4</v>
      </c>
      <c r="K498" s="400" t="s">
        <v>639</v>
      </c>
      <c r="L498" s="400" t="s">
        <v>645</v>
      </c>
      <c r="M498" s="400" t="s">
        <v>806</v>
      </c>
      <c r="N498" s="400" t="s">
        <v>1163</v>
      </c>
    </row>
    <row r="499" spans="1:14" ht="12.75">
      <c r="A499" s="401"/>
      <c r="B499" s="401"/>
      <c r="C499" s="401"/>
      <c r="D499" s="401"/>
      <c r="E499" s="401"/>
      <c r="F499" s="401"/>
      <c r="G499" s="401"/>
      <c r="H499" s="401"/>
      <c r="I499" s="401"/>
      <c r="J499" s="403"/>
      <c r="K499" s="401"/>
      <c r="L499" s="401"/>
      <c r="M499" s="401"/>
      <c r="N499" s="401"/>
    </row>
    <row r="500" spans="1:14" ht="12.75">
      <c r="A500" s="400"/>
      <c r="B500" s="400" t="s">
        <v>635</v>
      </c>
      <c r="C500" s="400" t="s">
        <v>636</v>
      </c>
      <c r="D500" s="400" t="s">
        <v>1164</v>
      </c>
      <c r="E500" s="400" t="s">
        <v>1165</v>
      </c>
      <c r="F500" s="400" t="s">
        <v>636</v>
      </c>
      <c r="G500" s="400"/>
      <c r="H500" s="400" t="s">
        <v>220</v>
      </c>
      <c r="I500" s="400" t="s">
        <v>636</v>
      </c>
      <c r="J500" s="402">
        <v>1865.5</v>
      </c>
      <c r="K500" s="400" t="s">
        <v>639</v>
      </c>
      <c r="L500" s="400" t="s">
        <v>640</v>
      </c>
      <c r="M500" s="400" t="s">
        <v>806</v>
      </c>
      <c r="N500" s="400" t="s">
        <v>807</v>
      </c>
    </row>
    <row r="501" spans="1:14" ht="12.75">
      <c r="A501" s="401"/>
      <c r="B501" s="401"/>
      <c r="C501" s="401"/>
      <c r="D501" s="401"/>
      <c r="E501" s="401"/>
      <c r="F501" s="401"/>
      <c r="G501" s="401"/>
      <c r="H501" s="401"/>
      <c r="I501" s="401"/>
      <c r="J501" s="403"/>
      <c r="K501" s="401"/>
      <c r="L501" s="401"/>
      <c r="M501" s="401"/>
      <c r="N501" s="401"/>
    </row>
    <row r="502" spans="1:14" ht="12.75">
      <c r="A502" s="400"/>
      <c r="B502" s="400" t="s">
        <v>635</v>
      </c>
      <c r="C502" s="400" t="s">
        <v>636</v>
      </c>
      <c r="D502" s="400" t="s">
        <v>1166</v>
      </c>
      <c r="E502" s="400" t="s">
        <v>1167</v>
      </c>
      <c r="F502" s="400" t="s">
        <v>636</v>
      </c>
      <c r="G502" s="400"/>
      <c r="H502" s="400" t="s">
        <v>220</v>
      </c>
      <c r="I502" s="400" t="s">
        <v>636</v>
      </c>
      <c r="J502" s="404">
        <v>185</v>
      </c>
      <c r="K502" s="400" t="s">
        <v>639</v>
      </c>
      <c r="L502" s="400" t="s">
        <v>640</v>
      </c>
      <c r="M502" s="400" t="s">
        <v>641</v>
      </c>
      <c r="N502" s="400" t="s">
        <v>642</v>
      </c>
    </row>
    <row r="503" spans="1:14" ht="12.75">
      <c r="A503" s="401"/>
      <c r="B503" s="401"/>
      <c r="C503" s="401"/>
      <c r="D503" s="401"/>
      <c r="E503" s="401"/>
      <c r="F503" s="401"/>
      <c r="G503" s="401"/>
      <c r="H503" s="401"/>
      <c r="I503" s="401"/>
      <c r="J503" s="403"/>
      <c r="K503" s="401"/>
      <c r="L503" s="401"/>
      <c r="M503" s="401"/>
      <c r="N503" s="401"/>
    </row>
    <row r="504" spans="1:14" ht="12.75">
      <c r="A504" s="400"/>
      <c r="B504" s="400" t="s">
        <v>635</v>
      </c>
      <c r="C504" s="400" t="s">
        <v>636</v>
      </c>
      <c r="D504" s="400" t="s">
        <v>1168</v>
      </c>
      <c r="E504" s="400" t="s">
        <v>1169</v>
      </c>
      <c r="F504" s="400" t="s">
        <v>636</v>
      </c>
      <c r="G504" s="400"/>
      <c r="H504" s="400" t="s">
        <v>220</v>
      </c>
      <c r="I504" s="400" t="s">
        <v>636</v>
      </c>
      <c r="J504" s="404">
        <v>77.5</v>
      </c>
      <c r="K504" s="400" t="s">
        <v>639</v>
      </c>
      <c r="L504" s="400" t="s">
        <v>645</v>
      </c>
      <c r="M504" s="400" t="s">
        <v>641</v>
      </c>
      <c r="N504" s="400" t="s">
        <v>646</v>
      </c>
    </row>
    <row r="505" spans="1:14" ht="12.75">
      <c r="A505" s="401"/>
      <c r="B505" s="401"/>
      <c r="C505" s="401"/>
      <c r="D505" s="401"/>
      <c r="E505" s="401"/>
      <c r="F505" s="401"/>
      <c r="G505" s="401"/>
      <c r="H505" s="401"/>
      <c r="I505" s="401"/>
      <c r="J505" s="403"/>
      <c r="K505" s="401"/>
      <c r="L505" s="401"/>
      <c r="M505" s="401"/>
      <c r="N505" s="401"/>
    </row>
    <row r="506" spans="1:14" ht="12.75">
      <c r="A506" s="400"/>
      <c r="B506" s="400" t="s">
        <v>635</v>
      </c>
      <c r="C506" s="400" t="s">
        <v>636</v>
      </c>
      <c r="D506" s="400" t="s">
        <v>1170</v>
      </c>
      <c r="E506" s="400" t="s">
        <v>1171</v>
      </c>
      <c r="F506" s="400" t="s">
        <v>636</v>
      </c>
      <c r="G506" s="400"/>
      <c r="H506" s="400" t="s">
        <v>220</v>
      </c>
      <c r="I506" s="400" t="s">
        <v>636</v>
      </c>
      <c r="J506" s="404">
        <v>237.5</v>
      </c>
      <c r="K506" s="400" t="s">
        <v>639</v>
      </c>
      <c r="L506" s="400" t="s">
        <v>640</v>
      </c>
      <c r="M506" s="400" t="s">
        <v>641</v>
      </c>
      <c r="N506" s="400" t="s">
        <v>642</v>
      </c>
    </row>
    <row r="507" spans="1:14" ht="12.75">
      <c r="A507" s="401"/>
      <c r="B507" s="401"/>
      <c r="C507" s="401"/>
      <c r="D507" s="401"/>
      <c r="E507" s="401"/>
      <c r="F507" s="401"/>
      <c r="G507" s="401"/>
      <c r="H507" s="401"/>
      <c r="I507" s="401"/>
      <c r="J507" s="403"/>
      <c r="K507" s="401"/>
      <c r="L507" s="401"/>
      <c r="M507" s="401"/>
      <c r="N507" s="401"/>
    </row>
    <row r="508" spans="1:14" ht="12.75">
      <c r="A508" s="400"/>
      <c r="B508" s="400" t="s">
        <v>635</v>
      </c>
      <c r="C508" s="400" t="s">
        <v>636</v>
      </c>
      <c r="D508" s="400" t="s">
        <v>1172</v>
      </c>
      <c r="E508" s="400" t="s">
        <v>1173</v>
      </c>
      <c r="F508" s="400" t="s">
        <v>636</v>
      </c>
      <c r="G508" s="400"/>
      <c r="H508" s="400" t="s">
        <v>220</v>
      </c>
      <c r="I508" s="400" t="s">
        <v>636</v>
      </c>
      <c r="J508" s="404">
        <v>105</v>
      </c>
      <c r="K508" s="400" t="s">
        <v>639</v>
      </c>
      <c r="L508" s="400" t="s">
        <v>645</v>
      </c>
      <c r="M508" s="400" t="s">
        <v>641</v>
      </c>
      <c r="N508" s="400" t="s">
        <v>646</v>
      </c>
    </row>
    <row r="509" spans="1:14" ht="12.75">
      <c r="A509" s="401"/>
      <c r="B509" s="401"/>
      <c r="C509" s="401"/>
      <c r="D509" s="401"/>
      <c r="E509" s="401"/>
      <c r="F509" s="401"/>
      <c r="G509" s="401"/>
      <c r="H509" s="401"/>
      <c r="I509" s="401"/>
      <c r="J509" s="403"/>
      <c r="K509" s="401"/>
      <c r="L509" s="401"/>
      <c r="M509" s="401"/>
      <c r="N509" s="401"/>
    </row>
    <row r="510" spans="1:14" ht="12.75">
      <c r="A510" s="400"/>
      <c r="B510" s="400" t="s">
        <v>635</v>
      </c>
      <c r="C510" s="400" t="s">
        <v>636</v>
      </c>
      <c r="D510" s="400" t="s">
        <v>1174</v>
      </c>
      <c r="E510" s="400" t="s">
        <v>1175</v>
      </c>
      <c r="F510" s="400" t="s">
        <v>636</v>
      </c>
      <c r="G510" s="400"/>
      <c r="H510" s="400" t="s">
        <v>220</v>
      </c>
      <c r="I510" s="400" t="s">
        <v>636</v>
      </c>
      <c r="J510" s="404">
        <v>185</v>
      </c>
      <c r="K510" s="400" t="s">
        <v>639</v>
      </c>
      <c r="L510" s="400" t="s">
        <v>640</v>
      </c>
      <c r="M510" s="400" t="s">
        <v>641</v>
      </c>
      <c r="N510" s="400" t="s">
        <v>642</v>
      </c>
    </row>
    <row r="511" spans="1:14" ht="12.75">
      <c r="A511" s="401"/>
      <c r="B511" s="401"/>
      <c r="C511" s="401"/>
      <c r="D511" s="401"/>
      <c r="E511" s="401"/>
      <c r="F511" s="401"/>
      <c r="G511" s="401"/>
      <c r="H511" s="401"/>
      <c r="I511" s="401"/>
      <c r="J511" s="403"/>
      <c r="K511" s="401"/>
      <c r="L511" s="401"/>
      <c r="M511" s="401"/>
      <c r="N511" s="401"/>
    </row>
    <row r="512" spans="1:14" ht="12.75">
      <c r="A512" s="400"/>
      <c r="B512" s="400" t="s">
        <v>635</v>
      </c>
      <c r="C512" s="400" t="s">
        <v>636</v>
      </c>
      <c r="D512" s="400" t="s">
        <v>1176</v>
      </c>
      <c r="E512" s="400" t="s">
        <v>1177</v>
      </c>
      <c r="F512" s="400" t="s">
        <v>636</v>
      </c>
      <c r="G512" s="400"/>
      <c r="H512" s="400" t="s">
        <v>220</v>
      </c>
      <c r="I512" s="400" t="s">
        <v>636</v>
      </c>
      <c r="J512" s="404">
        <v>105</v>
      </c>
      <c r="K512" s="400" t="s">
        <v>639</v>
      </c>
      <c r="L512" s="400" t="s">
        <v>645</v>
      </c>
      <c r="M512" s="400" t="s">
        <v>641</v>
      </c>
      <c r="N512" s="400" t="s">
        <v>646</v>
      </c>
    </row>
    <row r="513" spans="1:14" ht="12.75">
      <c r="A513" s="401"/>
      <c r="B513" s="401"/>
      <c r="C513" s="401"/>
      <c r="D513" s="401"/>
      <c r="E513" s="401"/>
      <c r="F513" s="401"/>
      <c r="G513" s="401"/>
      <c r="H513" s="401"/>
      <c r="I513" s="401"/>
      <c r="J513" s="403"/>
      <c r="K513" s="401"/>
      <c r="L513" s="401"/>
      <c r="M513" s="401"/>
      <c r="N513" s="401"/>
    </row>
    <row r="514" spans="1:14" ht="12.75">
      <c r="A514" s="400"/>
      <c r="B514" s="400" t="s">
        <v>635</v>
      </c>
      <c r="C514" s="400" t="s">
        <v>636</v>
      </c>
      <c r="D514" s="400" t="s">
        <v>1178</v>
      </c>
      <c r="E514" s="400" t="s">
        <v>1179</v>
      </c>
      <c r="F514" s="400" t="s">
        <v>636</v>
      </c>
      <c r="G514" s="400"/>
      <c r="H514" s="400" t="s">
        <v>220</v>
      </c>
      <c r="I514" s="400" t="s">
        <v>636</v>
      </c>
      <c r="J514" s="404">
        <v>210</v>
      </c>
      <c r="K514" s="400" t="s">
        <v>639</v>
      </c>
      <c r="L514" s="400" t="s">
        <v>640</v>
      </c>
      <c r="M514" s="400" t="s">
        <v>641</v>
      </c>
      <c r="N514" s="400" t="s">
        <v>642</v>
      </c>
    </row>
    <row r="515" spans="1:14" ht="12.75">
      <c r="A515" s="401"/>
      <c r="B515" s="401"/>
      <c r="C515" s="401"/>
      <c r="D515" s="401"/>
      <c r="E515" s="401"/>
      <c r="F515" s="401"/>
      <c r="G515" s="401"/>
      <c r="H515" s="401"/>
      <c r="I515" s="401"/>
      <c r="J515" s="403"/>
      <c r="K515" s="401"/>
      <c r="L515" s="401"/>
      <c r="M515" s="401"/>
      <c r="N515" s="401"/>
    </row>
    <row r="516" spans="1:14" ht="12.75">
      <c r="A516" s="400"/>
      <c r="B516" s="400" t="s">
        <v>635</v>
      </c>
      <c r="C516" s="400" t="s">
        <v>636</v>
      </c>
      <c r="D516" s="400" t="s">
        <v>1180</v>
      </c>
      <c r="E516" s="400" t="s">
        <v>1181</v>
      </c>
      <c r="F516" s="400" t="s">
        <v>636</v>
      </c>
      <c r="G516" s="400"/>
      <c r="H516" s="400" t="s">
        <v>220</v>
      </c>
      <c r="I516" s="400" t="s">
        <v>636</v>
      </c>
      <c r="J516" s="404">
        <v>180.88</v>
      </c>
      <c r="K516" s="400" t="s">
        <v>639</v>
      </c>
      <c r="L516" s="400" t="s">
        <v>645</v>
      </c>
      <c r="M516" s="400" t="s">
        <v>641</v>
      </c>
      <c r="N516" s="400" t="s">
        <v>646</v>
      </c>
    </row>
    <row r="517" spans="1:14" ht="12.75">
      <c r="A517" s="401"/>
      <c r="B517" s="401"/>
      <c r="C517" s="401"/>
      <c r="D517" s="401"/>
      <c r="E517" s="401"/>
      <c r="F517" s="401"/>
      <c r="G517" s="401"/>
      <c r="H517" s="401"/>
      <c r="I517" s="401"/>
      <c r="J517" s="403"/>
      <c r="K517" s="401"/>
      <c r="L517" s="401"/>
      <c r="M517" s="401"/>
      <c r="N517" s="401"/>
    </row>
    <row r="518" spans="1:14" ht="12.75">
      <c r="A518" s="400"/>
      <c r="B518" s="400" t="s">
        <v>635</v>
      </c>
      <c r="C518" s="400" t="s">
        <v>636</v>
      </c>
      <c r="D518" s="400" t="s">
        <v>1182</v>
      </c>
      <c r="E518" s="400" t="s">
        <v>1183</v>
      </c>
      <c r="F518" s="400" t="s">
        <v>636</v>
      </c>
      <c r="G518" s="400"/>
      <c r="H518" s="400" t="s">
        <v>220</v>
      </c>
      <c r="I518" s="400" t="s">
        <v>636</v>
      </c>
      <c r="J518" s="404">
        <v>238.42</v>
      </c>
      <c r="K518" s="400" t="s">
        <v>639</v>
      </c>
      <c r="L518" s="400" t="s">
        <v>640</v>
      </c>
      <c r="M518" s="400" t="s">
        <v>641</v>
      </c>
      <c r="N518" s="400" t="s">
        <v>642</v>
      </c>
    </row>
    <row r="519" spans="1:14" ht="12.75">
      <c r="A519" s="401"/>
      <c r="B519" s="401"/>
      <c r="C519" s="401"/>
      <c r="D519" s="401"/>
      <c r="E519" s="401"/>
      <c r="F519" s="401"/>
      <c r="G519" s="401"/>
      <c r="H519" s="401"/>
      <c r="I519" s="401"/>
      <c r="J519" s="403"/>
      <c r="K519" s="401"/>
      <c r="L519" s="401"/>
      <c r="M519" s="401"/>
      <c r="N519" s="401"/>
    </row>
    <row r="520" spans="1:14" ht="12.75">
      <c r="A520" s="400"/>
      <c r="B520" s="400" t="s">
        <v>635</v>
      </c>
      <c r="C520" s="400" t="s">
        <v>636</v>
      </c>
      <c r="D520" s="400" t="s">
        <v>1184</v>
      </c>
      <c r="E520" s="400" t="s">
        <v>1185</v>
      </c>
      <c r="F520" s="400" t="s">
        <v>636</v>
      </c>
      <c r="G520" s="400"/>
      <c r="H520" s="400" t="s">
        <v>315</v>
      </c>
      <c r="I520" s="400" t="s">
        <v>636</v>
      </c>
      <c r="J520" s="402">
        <v>1422</v>
      </c>
      <c r="K520" s="400" t="s">
        <v>639</v>
      </c>
      <c r="L520" s="400" t="s">
        <v>640</v>
      </c>
      <c r="M520" s="400" t="s">
        <v>689</v>
      </c>
      <c r="N520" s="400" t="s">
        <v>693</v>
      </c>
    </row>
    <row r="521" spans="1:14" ht="12.75">
      <c r="A521" s="401"/>
      <c r="B521" s="401"/>
      <c r="C521" s="401"/>
      <c r="D521" s="401"/>
      <c r="E521" s="401"/>
      <c r="F521" s="401"/>
      <c r="G521" s="401"/>
      <c r="H521" s="401"/>
      <c r="I521" s="401"/>
      <c r="J521" s="403"/>
      <c r="K521" s="401"/>
      <c r="L521" s="401"/>
      <c r="M521" s="401"/>
      <c r="N521" s="401"/>
    </row>
    <row r="522" spans="1:14" ht="12.75">
      <c r="A522" s="400"/>
      <c r="B522" s="400" t="s">
        <v>635</v>
      </c>
      <c r="C522" s="400" t="s">
        <v>636</v>
      </c>
      <c r="D522" s="400" t="s">
        <v>1186</v>
      </c>
      <c r="E522" s="400" t="s">
        <v>1187</v>
      </c>
      <c r="F522" s="400" t="s">
        <v>636</v>
      </c>
      <c r="G522" s="400"/>
      <c r="H522" s="400" t="s">
        <v>315</v>
      </c>
      <c r="I522" s="400" t="s">
        <v>636</v>
      </c>
      <c r="J522" s="402">
        <v>3348.2</v>
      </c>
      <c r="K522" s="400" t="s">
        <v>639</v>
      </c>
      <c r="L522" s="400" t="s">
        <v>640</v>
      </c>
      <c r="M522" s="400" t="s">
        <v>689</v>
      </c>
      <c r="N522" s="400" t="s">
        <v>690</v>
      </c>
    </row>
    <row r="523" spans="1:14" ht="12.75">
      <c r="A523" s="401"/>
      <c r="B523" s="401"/>
      <c r="C523" s="401"/>
      <c r="D523" s="401"/>
      <c r="E523" s="401"/>
      <c r="F523" s="401"/>
      <c r="G523" s="401"/>
      <c r="H523" s="401"/>
      <c r="I523" s="401"/>
      <c r="J523" s="403"/>
      <c r="K523" s="401"/>
      <c r="L523" s="401"/>
      <c r="M523" s="401"/>
      <c r="N523" s="401"/>
    </row>
    <row r="524" spans="1:14" ht="12.75">
      <c r="A524" s="400"/>
      <c r="B524" s="400" t="s">
        <v>635</v>
      </c>
      <c r="C524" s="400" t="s">
        <v>636</v>
      </c>
      <c r="D524" s="400" t="s">
        <v>1188</v>
      </c>
      <c r="E524" s="400" t="s">
        <v>1189</v>
      </c>
      <c r="F524" s="400" t="s">
        <v>636</v>
      </c>
      <c r="G524" s="400"/>
      <c r="H524" s="400" t="s">
        <v>351</v>
      </c>
      <c r="I524" s="400" t="s">
        <v>636</v>
      </c>
      <c r="J524" s="404">
        <v>325</v>
      </c>
      <c r="K524" s="400" t="s">
        <v>639</v>
      </c>
      <c r="L524" s="400" t="s">
        <v>645</v>
      </c>
      <c r="M524" s="400" t="s">
        <v>689</v>
      </c>
      <c r="N524" s="400" t="s">
        <v>1190</v>
      </c>
    </row>
    <row r="525" spans="1:14" ht="12.75">
      <c r="A525" s="401"/>
      <c r="B525" s="401"/>
      <c r="C525" s="401"/>
      <c r="D525" s="401"/>
      <c r="E525" s="401"/>
      <c r="F525" s="401"/>
      <c r="G525" s="401"/>
      <c r="H525" s="401"/>
      <c r="I525" s="401"/>
      <c r="J525" s="403"/>
      <c r="K525" s="401"/>
      <c r="L525" s="401"/>
      <c r="M525" s="401"/>
      <c r="N525" s="401"/>
    </row>
    <row r="526" spans="1:14" ht="12.75">
      <c r="A526" s="400"/>
      <c r="B526" s="400" t="s">
        <v>635</v>
      </c>
      <c r="C526" s="400" t="s">
        <v>636</v>
      </c>
      <c r="D526" s="400" t="s">
        <v>1191</v>
      </c>
      <c r="E526" s="400" t="s">
        <v>1192</v>
      </c>
      <c r="F526" s="400" t="s">
        <v>636</v>
      </c>
      <c r="G526" s="400"/>
      <c r="H526" s="400" t="s">
        <v>351</v>
      </c>
      <c r="I526" s="400" t="s">
        <v>636</v>
      </c>
      <c r="J526" s="404">
        <v>198</v>
      </c>
      <c r="K526" s="400" t="s">
        <v>639</v>
      </c>
      <c r="L526" s="400" t="s">
        <v>645</v>
      </c>
      <c r="M526" s="400" t="s">
        <v>689</v>
      </c>
      <c r="N526" s="400" t="s">
        <v>1152</v>
      </c>
    </row>
    <row r="527" spans="1:14" ht="12.75">
      <c r="A527" s="401"/>
      <c r="B527" s="401"/>
      <c r="C527" s="401"/>
      <c r="D527" s="401"/>
      <c r="E527" s="401"/>
      <c r="F527" s="401"/>
      <c r="G527" s="401"/>
      <c r="H527" s="401"/>
      <c r="I527" s="401"/>
      <c r="J527" s="403"/>
      <c r="K527" s="401"/>
      <c r="L527" s="401"/>
      <c r="M527" s="401"/>
      <c r="N527" s="401"/>
    </row>
    <row r="528" spans="1:14" ht="12.75">
      <c r="A528" s="400"/>
      <c r="B528" s="400" t="s">
        <v>635</v>
      </c>
      <c r="C528" s="400" t="s">
        <v>636</v>
      </c>
      <c r="D528" s="400" t="s">
        <v>1193</v>
      </c>
      <c r="E528" s="400" t="s">
        <v>1194</v>
      </c>
      <c r="F528" s="400" t="s">
        <v>636</v>
      </c>
      <c r="G528" s="400"/>
      <c r="H528" s="400" t="s">
        <v>351</v>
      </c>
      <c r="I528" s="400" t="s">
        <v>636</v>
      </c>
      <c r="J528" s="404">
        <v>420</v>
      </c>
      <c r="K528" s="400" t="s">
        <v>639</v>
      </c>
      <c r="L528" s="400" t="s">
        <v>645</v>
      </c>
      <c r="M528" s="400" t="s">
        <v>689</v>
      </c>
      <c r="N528" s="400" t="s">
        <v>1149</v>
      </c>
    </row>
    <row r="529" spans="1:14" ht="12.75">
      <c r="A529" s="401"/>
      <c r="B529" s="401"/>
      <c r="C529" s="401"/>
      <c r="D529" s="401"/>
      <c r="E529" s="401"/>
      <c r="F529" s="401"/>
      <c r="G529" s="401"/>
      <c r="H529" s="401"/>
      <c r="I529" s="401"/>
      <c r="J529" s="403"/>
      <c r="K529" s="401"/>
      <c r="L529" s="401"/>
      <c r="M529" s="401"/>
      <c r="N529" s="401"/>
    </row>
    <row r="530" spans="1:14" ht="12.75">
      <c r="A530" s="400"/>
      <c r="B530" s="400" t="s">
        <v>635</v>
      </c>
      <c r="C530" s="400" t="s">
        <v>636</v>
      </c>
      <c r="D530" s="400" t="s">
        <v>1195</v>
      </c>
      <c r="E530" s="400" t="s">
        <v>1196</v>
      </c>
      <c r="F530" s="400" t="s">
        <v>636</v>
      </c>
      <c r="G530" s="400"/>
      <c r="H530" s="400" t="s">
        <v>220</v>
      </c>
      <c r="I530" s="400" t="s">
        <v>636</v>
      </c>
      <c r="J530" s="404">
        <v>210</v>
      </c>
      <c r="K530" s="400" t="s">
        <v>639</v>
      </c>
      <c r="L530" s="400" t="s">
        <v>640</v>
      </c>
      <c r="M530" s="400" t="s">
        <v>641</v>
      </c>
      <c r="N530" s="400" t="s">
        <v>642</v>
      </c>
    </row>
    <row r="531" spans="1:14" ht="12.75">
      <c r="A531" s="401"/>
      <c r="B531" s="401"/>
      <c r="C531" s="401"/>
      <c r="D531" s="401"/>
      <c r="E531" s="401"/>
      <c r="F531" s="401"/>
      <c r="G531" s="401"/>
      <c r="H531" s="401"/>
      <c r="I531" s="401"/>
      <c r="J531" s="403"/>
      <c r="K531" s="401"/>
      <c r="L531" s="401"/>
      <c r="M531" s="401"/>
      <c r="N531" s="401"/>
    </row>
    <row r="532" spans="1:14" ht="12.75">
      <c r="A532" s="400"/>
      <c r="B532" s="400" t="s">
        <v>635</v>
      </c>
      <c r="C532" s="400" t="s">
        <v>636</v>
      </c>
      <c r="D532" s="400" t="s">
        <v>1197</v>
      </c>
      <c r="E532" s="400" t="s">
        <v>1198</v>
      </c>
      <c r="F532" s="400" t="s">
        <v>636</v>
      </c>
      <c r="G532" s="400"/>
      <c r="H532" s="400" t="s">
        <v>220</v>
      </c>
      <c r="I532" s="400" t="s">
        <v>636</v>
      </c>
      <c r="J532" s="404">
        <v>105</v>
      </c>
      <c r="K532" s="400" t="s">
        <v>639</v>
      </c>
      <c r="L532" s="400" t="s">
        <v>645</v>
      </c>
      <c r="M532" s="400" t="s">
        <v>641</v>
      </c>
      <c r="N532" s="400" t="s">
        <v>646</v>
      </c>
    </row>
    <row r="533" spans="1:14" ht="12.75">
      <c r="A533" s="401"/>
      <c r="B533" s="401"/>
      <c r="C533" s="401"/>
      <c r="D533" s="401"/>
      <c r="E533" s="401"/>
      <c r="F533" s="401"/>
      <c r="G533" s="401"/>
      <c r="H533" s="401"/>
      <c r="I533" s="401"/>
      <c r="J533" s="403"/>
      <c r="K533" s="401"/>
      <c r="L533" s="401"/>
      <c r="M533" s="401"/>
      <c r="N533" s="401"/>
    </row>
    <row r="534" spans="1:14" ht="12.75">
      <c r="A534" s="400"/>
      <c r="B534" s="400" t="s">
        <v>635</v>
      </c>
      <c r="C534" s="400" t="s">
        <v>636</v>
      </c>
      <c r="D534" s="400" t="s">
        <v>1199</v>
      </c>
      <c r="E534" s="400" t="s">
        <v>1200</v>
      </c>
      <c r="F534" s="400" t="s">
        <v>636</v>
      </c>
      <c r="G534" s="400"/>
      <c r="H534" s="400" t="s">
        <v>220</v>
      </c>
      <c r="I534" s="400" t="s">
        <v>636</v>
      </c>
      <c r="J534" s="404">
        <v>185</v>
      </c>
      <c r="K534" s="400" t="s">
        <v>639</v>
      </c>
      <c r="L534" s="400" t="s">
        <v>640</v>
      </c>
      <c r="M534" s="400" t="s">
        <v>641</v>
      </c>
      <c r="N534" s="400" t="s">
        <v>642</v>
      </c>
    </row>
    <row r="535" spans="1:14" ht="12.75">
      <c r="A535" s="401"/>
      <c r="B535" s="401"/>
      <c r="C535" s="401"/>
      <c r="D535" s="401"/>
      <c r="E535" s="401"/>
      <c r="F535" s="401"/>
      <c r="G535" s="401"/>
      <c r="H535" s="401"/>
      <c r="I535" s="401"/>
      <c r="J535" s="403"/>
      <c r="K535" s="401"/>
      <c r="L535" s="401"/>
      <c r="M535" s="401"/>
      <c r="N535" s="401"/>
    </row>
    <row r="536" spans="1:14" ht="12.75">
      <c r="A536" s="400"/>
      <c r="B536" s="400" t="s">
        <v>635</v>
      </c>
      <c r="C536" s="400" t="s">
        <v>636</v>
      </c>
      <c r="D536" s="400" t="s">
        <v>1201</v>
      </c>
      <c r="E536" s="400" t="s">
        <v>1202</v>
      </c>
      <c r="F536" s="400" t="s">
        <v>636</v>
      </c>
      <c r="G536" s="400"/>
      <c r="H536" s="400" t="s">
        <v>220</v>
      </c>
      <c r="I536" s="400" t="s">
        <v>636</v>
      </c>
      <c r="J536" s="404">
        <v>77.5</v>
      </c>
      <c r="K536" s="400" t="s">
        <v>639</v>
      </c>
      <c r="L536" s="400" t="s">
        <v>645</v>
      </c>
      <c r="M536" s="400" t="s">
        <v>641</v>
      </c>
      <c r="N536" s="400" t="s">
        <v>646</v>
      </c>
    </row>
    <row r="537" spans="1:14" ht="12.75">
      <c r="A537" s="401"/>
      <c r="B537" s="401"/>
      <c r="C537" s="401"/>
      <c r="D537" s="401"/>
      <c r="E537" s="401"/>
      <c r="F537" s="401"/>
      <c r="G537" s="401"/>
      <c r="H537" s="401"/>
      <c r="I537" s="401"/>
      <c r="J537" s="403"/>
      <c r="K537" s="401"/>
      <c r="L537" s="401"/>
      <c r="M537" s="401"/>
      <c r="N537" s="401"/>
    </row>
    <row r="538" spans="1:14" ht="12.75">
      <c r="A538" s="400"/>
      <c r="B538" s="400" t="s">
        <v>635</v>
      </c>
      <c r="C538" s="400" t="s">
        <v>636</v>
      </c>
      <c r="D538" s="400" t="s">
        <v>1203</v>
      </c>
      <c r="E538" s="400" t="s">
        <v>1204</v>
      </c>
      <c r="F538" s="400" t="s">
        <v>636</v>
      </c>
      <c r="G538" s="400"/>
      <c r="H538" s="400" t="s">
        <v>220</v>
      </c>
      <c r="I538" s="400" t="s">
        <v>636</v>
      </c>
      <c r="J538" s="404">
        <v>212.5</v>
      </c>
      <c r="K538" s="400" t="s">
        <v>639</v>
      </c>
      <c r="L538" s="400" t="s">
        <v>640</v>
      </c>
      <c r="M538" s="400" t="s">
        <v>641</v>
      </c>
      <c r="N538" s="400" t="s">
        <v>642</v>
      </c>
    </row>
    <row r="539" spans="1:14" ht="12.75">
      <c r="A539" s="401"/>
      <c r="B539" s="401"/>
      <c r="C539" s="401"/>
      <c r="D539" s="401"/>
      <c r="E539" s="401"/>
      <c r="F539" s="401"/>
      <c r="G539" s="401"/>
      <c r="H539" s="401"/>
      <c r="I539" s="401"/>
      <c r="J539" s="403"/>
      <c r="K539" s="401"/>
      <c r="L539" s="401"/>
      <c r="M539" s="401"/>
      <c r="N539" s="401"/>
    </row>
    <row r="540" spans="1:14" ht="12.75">
      <c r="A540" s="400"/>
      <c r="B540" s="400" t="s">
        <v>635</v>
      </c>
      <c r="C540" s="400" t="s">
        <v>636</v>
      </c>
      <c r="D540" s="400" t="s">
        <v>1205</v>
      </c>
      <c r="E540" s="400" t="s">
        <v>1206</v>
      </c>
      <c r="F540" s="400" t="s">
        <v>636</v>
      </c>
      <c r="G540" s="400"/>
      <c r="H540" s="400" t="s">
        <v>220</v>
      </c>
      <c r="I540" s="400" t="s">
        <v>636</v>
      </c>
      <c r="J540" s="404">
        <v>105</v>
      </c>
      <c r="K540" s="400" t="s">
        <v>639</v>
      </c>
      <c r="L540" s="400" t="s">
        <v>645</v>
      </c>
      <c r="M540" s="400" t="s">
        <v>641</v>
      </c>
      <c r="N540" s="400" t="s">
        <v>646</v>
      </c>
    </row>
    <row r="541" spans="1:14" ht="12.75">
      <c r="A541" s="401"/>
      <c r="B541" s="401"/>
      <c r="C541" s="401"/>
      <c r="D541" s="401"/>
      <c r="E541" s="401"/>
      <c r="F541" s="401"/>
      <c r="G541" s="401"/>
      <c r="H541" s="401"/>
      <c r="I541" s="401"/>
      <c r="J541" s="403"/>
      <c r="K541" s="401"/>
      <c r="L541" s="401"/>
      <c r="M541" s="401"/>
      <c r="N541" s="401"/>
    </row>
    <row r="542" spans="1:14" ht="12.75">
      <c r="A542" s="400"/>
      <c r="B542" s="400" t="s">
        <v>635</v>
      </c>
      <c r="C542" s="400" t="s">
        <v>636</v>
      </c>
      <c r="D542" s="400" t="s">
        <v>1207</v>
      </c>
      <c r="E542" s="400" t="s">
        <v>1208</v>
      </c>
      <c r="F542" s="400" t="s">
        <v>636</v>
      </c>
      <c r="G542" s="400"/>
      <c r="H542" s="400" t="s">
        <v>220</v>
      </c>
      <c r="I542" s="400" t="s">
        <v>636</v>
      </c>
      <c r="J542" s="404">
        <v>210</v>
      </c>
      <c r="K542" s="400" t="s">
        <v>639</v>
      </c>
      <c r="L542" s="400" t="s">
        <v>640</v>
      </c>
      <c r="M542" s="400" t="s">
        <v>641</v>
      </c>
      <c r="N542" s="400" t="s">
        <v>642</v>
      </c>
    </row>
    <row r="543" spans="1:14" ht="12.75">
      <c r="A543" s="401"/>
      <c r="B543" s="401"/>
      <c r="C543" s="401"/>
      <c r="D543" s="401"/>
      <c r="E543" s="401"/>
      <c r="F543" s="401"/>
      <c r="G543" s="401"/>
      <c r="H543" s="401"/>
      <c r="I543" s="401"/>
      <c r="J543" s="403"/>
      <c r="K543" s="401"/>
      <c r="L543" s="401"/>
      <c r="M543" s="401"/>
      <c r="N543" s="401"/>
    </row>
    <row r="544" spans="1:14" ht="12.75">
      <c r="A544" s="400"/>
      <c r="B544" s="400" t="s">
        <v>635</v>
      </c>
      <c r="C544" s="400" t="s">
        <v>636</v>
      </c>
      <c r="D544" s="400" t="s">
        <v>1209</v>
      </c>
      <c r="E544" s="400" t="s">
        <v>1210</v>
      </c>
      <c r="F544" s="400" t="s">
        <v>636</v>
      </c>
      <c r="G544" s="400"/>
      <c r="H544" s="400" t="s">
        <v>220</v>
      </c>
      <c r="I544" s="400" t="s">
        <v>636</v>
      </c>
      <c r="J544" s="404">
        <v>77.5</v>
      </c>
      <c r="K544" s="400" t="s">
        <v>639</v>
      </c>
      <c r="L544" s="400" t="s">
        <v>645</v>
      </c>
      <c r="M544" s="400" t="s">
        <v>641</v>
      </c>
      <c r="N544" s="400" t="s">
        <v>646</v>
      </c>
    </row>
    <row r="545" spans="1:14" ht="12.75">
      <c r="A545" s="401"/>
      <c r="B545" s="401"/>
      <c r="C545" s="401"/>
      <c r="D545" s="401"/>
      <c r="E545" s="401"/>
      <c r="F545" s="401"/>
      <c r="G545" s="401"/>
      <c r="H545" s="401"/>
      <c r="I545" s="401"/>
      <c r="J545" s="403"/>
      <c r="K545" s="401"/>
      <c r="L545" s="401"/>
      <c r="M545" s="401"/>
      <c r="N545" s="401"/>
    </row>
    <row r="546" spans="1:14" ht="12.75">
      <c r="A546" s="400"/>
      <c r="B546" s="400" t="s">
        <v>635</v>
      </c>
      <c r="C546" s="400" t="s">
        <v>636</v>
      </c>
      <c r="D546" s="400" t="s">
        <v>1211</v>
      </c>
      <c r="E546" s="400" t="s">
        <v>1212</v>
      </c>
      <c r="F546" s="400" t="s">
        <v>636</v>
      </c>
      <c r="G546" s="400"/>
      <c r="H546" s="400" t="s">
        <v>220</v>
      </c>
      <c r="I546" s="400" t="s">
        <v>636</v>
      </c>
      <c r="J546" s="404">
        <v>157.5</v>
      </c>
      <c r="K546" s="400" t="s">
        <v>639</v>
      </c>
      <c r="L546" s="400" t="s">
        <v>640</v>
      </c>
      <c r="M546" s="400" t="s">
        <v>641</v>
      </c>
      <c r="N546" s="400" t="s">
        <v>642</v>
      </c>
    </row>
    <row r="547" spans="1:14" ht="12.75">
      <c r="A547" s="401"/>
      <c r="B547" s="401"/>
      <c r="C547" s="401"/>
      <c r="D547" s="401"/>
      <c r="E547" s="401"/>
      <c r="F547" s="401"/>
      <c r="G547" s="401"/>
      <c r="H547" s="401"/>
      <c r="I547" s="401"/>
      <c r="J547" s="403"/>
      <c r="K547" s="401"/>
      <c r="L547" s="401"/>
      <c r="M547" s="401"/>
      <c r="N547" s="401"/>
    </row>
    <row r="548" spans="1:14" ht="12.75">
      <c r="A548" s="400"/>
      <c r="B548" s="400" t="s">
        <v>635</v>
      </c>
      <c r="C548" s="400" t="s">
        <v>636</v>
      </c>
      <c r="D548" s="400" t="s">
        <v>1213</v>
      </c>
      <c r="E548" s="400" t="s">
        <v>1214</v>
      </c>
      <c r="F548" s="400" t="s">
        <v>636</v>
      </c>
      <c r="G548" s="400"/>
      <c r="H548" s="400" t="s">
        <v>220</v>
      </c>
      <c r="I548" s="400" t="s">
        <v>636</v>
      </c>
      <c r="J548" s="404">
        <v>105</v>
      </c>
      <c r="K548" s="400" t="s">
        <v>639</v>
      </c>
      <c r="L548" s="400" t="s">
        <v>645</v>
      </c>
      <c r="M548" s="400" t="s">
        <v>641</v>
      </c>
      <c r="N548" s="400" t="s">
        <v>646</v>
      </c>
    </row>
    <row r="549" spans="1:14" ht="12.75">
      <c r="A549" s="401"/>
      <c r="B549" s="401"/>
      <c r="C549" s="401"/>
      <c r="D549" s="401"/>
      <c r="E549" s="401"/>
      <c r="F549" s="401"/>
      <c r="G549" s="401"/>
      <c r="H549" s="401"/>
      <c r="I549" s="401"/>
      <c r="J549" s="403"/>
      <c r="K549" s="401"/>
      <c r="L549" s="401"/>
      <c r="M549" s="401"/>
      <c r="N549" s="401"/>
    </row>
    <row r="550" spans="1:14" ht="12.75">
      <c r="A550" s="400"/>
      <c r="B550" s="400" t="s">
        <v>635</v>
      </c>
      <c r="C550" s="400" t="s">
        <v>636</v>
      </c>
      <c r="D550" s="400" t="s">
        <v>1215</v>
      </c>
      <c r="E550" s="400" t="s">
        <v>1216</v>
      </c>
      <c r="F550" s="400" t="s">
        <v>636</v>
      </c>
      <c r="G550" s="400"/>
      <c r="H550" s="400" t="s">
        <v>220</v>
      </c>
      <c r="I550" s="400" t="s">
        <v>636</v>
      </c>
      <c r="J550" s="404">
        <v>185</v>
      </c>
      <c r="K550" s="400" t="s">
        <v>639</v>
      </c>
      <c r="L550" s="400" t="s">
        <v>640</v>
      </c>
      <c r="M550" s="400" t="s">
        <v>641</v>
      </c>
      <c r="N550" s="400" t="s">
        <v>642</v>
      </c>
    </row>
    <row r="551" spans="1:14" ht="12.75">
      <c r="A551" s="401"/>
      <c r="B551" s="401"/>
      <c r="C551" s="401"/>
      <c r="D551" s="401"/>
      <c r="E551" s="401"/>
      <c r="F551" s="401"/>
      <c r="G551" s="401"/>
      <c r="H551" s="401"/>
      <c r="I551" s="401"/>
      <c r="J551" s="403"/>
      <c r="K551" s="401"/>
      <c r="L551" s="401"/>
      <c r="M551" s="401"/>
      <c r="N551" s="401"/>
    </row>
    <row r="552" spans="1:14" ht="12.75">
      <c r="A552" s="400"/>
      <c r="B552" s="400" t="s">
        <v>635</v>
      </c>
      <c r="C552" s="400" t="s">
        <v>636</v>
      </c>
      <c r="D552" s="400" t="s">
        <v>1217</v>
      </c>
      <c r="E552" s="400" t="s">
        <v>1218</v>
      </c>
      <c r="F552" s="400" t="s">
        <v>636</v>
      </c>
      <c r="G552" s="400"/>
      <c r="H552" s="400" t="s">
        <v>220</v>
      </c>
      <c r="I552" s="400" t="s">
        <v>636</v>
      </c>
      <c r="J552" s="404">
        <v>77.5</v>
      </c>
      <c r="K552" s="400" t="s">
        <v>639</v>
      </c>
      <c r="L552" s="400" t="s">
        <v>645</v>
      </c>
      <c r="M552" s="400" t="s">
        <v>641</v>
      </c>
      <c r="N552" s="400" t="s">
        <v>646</v>
      </c>
    </row>
    <row r="553" spans="1:14" ht="12.75">
      <c r="A553" s="401"/>
      <c r="B553" s="401"/>
      <c r="C553" s="401"/>
      <c r="D553" s="401"/>
      <c r="E553" s="401"/>
      <c r="F553" s="401"/>
      <c r="G553" s="401"/>
      <c r="H553" s="401"/>
      <c r="I553" s="401"/>
      <c r="J553" s="403"/>
      <c r="K553" s="401"/>
      <c r="L553" s="401"/>
      <c r="M553" s="401"/>
      <c r="N553" s="401"/>
    </row>
    <row r="554" spans="1:14" ht="12.75">
      <c r="A554" s="400"/>
      <c r="B554" s="400" t="s">
        <v>635</v>
      </c>
      <c r="C554" s="400" t="s">
        <v>636</v>
      </c>
      <c r="D554" s="400" t="s">
        <v>1219</v>
      </c>
      <c r="E554" s="400" t="s">
        <v>1220</v>
      </c>
      <c r="F554" s="400" t="s">
        <v>636</v>
      </c>
      <c r="G554" s="400"/>
      <c r="H554" s="400" t="s">
        <v>220</v>
      </c>
      <c r="I554" s="400" t="s">
        <v>636</v>
      </c>
      <c r="J554" s="404">
        <v>185</v>
      </c>
      <c r="K554" s="400" t="s">
        <v>639</v>
      </c>
      <c r="L554" s="400" t="s">
        <v>640</v>
      </c>
      <c r="M554" s="400" t="s">
        <v>641</v>
      </c>
      <c r="N554" s="400" t="s">
        <v>642</v>
      </c>
    </row>
    <row r="555" spans="1:14" ht="12.75">
      <c r="A555" s="401"/>
      <c r="B555" s="401"/>
      <c r="C555" s="401"/>
      <c r="D555" s="401"/>
      <c r="E555" s="401"/>
      <c r="F555" s="401"/>
      <c r="G555" s="401"/>
      <c r="H555" s="401"/>
      <c r="I555" s="401"/>
      <c r="J555" s="403"/>
      <c r="K555" s="401"/>
      <c r="L555" s="401"/>
      <c r="M555" s="401"/>
      <c r="N555" s="401"/>
    </row>
    <row r="556" spans="1:14" ht="12.75">
      <c r="A556" s="400"/>
      <c r="B556" s="400" t="s">
        <v>635</v>
      </c>
      <c r="C556" s="400" t="s">
        <v>636</v>
      </c>
      <c r="D556" s="400" t="s">
        <v>1221</v>
      </c>
      <c r="E556" s="400" t="s">
        <v>1222</v>
      </c>
      <c r="F556" s="400" t="s">
        <v>636</v>
      </c>
      <c r="G556" s="400"/>
      <c r="H556" s="400" t="s">
        <v>220</v>
      </c>
      <c r="I556" s="400" t="s">
        <v>636</v>
      </c>
      <c r="J556" s="404">
        <v>105</v>
      </c>
      <c r="K556" s="400" t="s">
        <v>639</v>
      </c>
      <c r="L556" s="400" t="s">
        <v>645</v>
      </c>
      <c r="M556" s="400" t="s">
        <v>641</v>
      </c>
      <c r="N556" s="400" t="s">
        <v>646</v>
      </c>
    </row>
    <row r="557" spans="1:14" ht="12.75">
      <c r="A557" s="401"/>
      <c r="B557" s="401"/>
      <c r="C557" s="401"/>
      <c r="D557" s="401"/>
      <c r="E557" s="401"/>
      <c r="F557" s="401"/>
      <c r="G557" s="401"/>
      <c r="H557" s="401"/>
      <c r="I557" s="401"/>
      <c r="J557" s="403"/>
      <c r="K557" s="401"/>
      <c r="L557" s="401"/>
      <c r="M557" s="401"/>
      <c r="N557" s="401"/>
    </row>
    <row r="558" spans="1:14" ht="12.75">
      <c r="A558" s="400"/>
      <c r="B558" s="400" t="s">
        <v>635</v>
      </c>
      <c r="C558" s="400" t="s">
        <v>636</v>
      </c>
      <c r="D558" s="400" t="s">
        <v>1223</v>
      </c>
      <c r="E558" s="400" t="s">
        <v>1224</v>
      </c>
      <c r="F558" s="400" t="s">
        <v>636</v>
      </c>
      <c r="G558" s="400"/>
      <c r="H558" s="400" t="s">
        <v>220</v>
      </c>
      <c r="I558" s="400" t="s">
        <v>636</v>
      </c>
      <c r="J558" s="404">
        <v>185</v>
      </c>
      <c r="K558" s="400" t="s">
        <v>639</v>
      </c>
      <c r="L558" s="400" t="s">
        <v>640</v>
      </c>
      <c r="M558" s="400" t="s">
        <v>641</v>
      </c>
      <c r="N558" s="400" t="s">
        <v>642</v>
      </c>
    </row>
    <row r="559" spans="1:14" ht="12.75">
      <c r="A559" s="401"/>
      <c r="B559" s="401"/>
      <c r="C559" s="401"/>
      <c r="D559" s="401"/>
      <c r="E559" s="401"/>
      <c r="F559" s="401"/>
      <c r="G559" s="401"/>
      <c r="H559" s="401"/>
      <c r="I559" s="401"/>
      <c r="J559" s="403"/>
      <c r="K559" s="401"/>
      <c r="L559" s="401"/>
      <c r="M559" s="401"/>
      <c r="N559" s="401"/>
    </row>
    <row r="560" spans="1:14" ht="12.75">
      <c r="A560" s="400"/>
      <c r="B560" s="400" t="s">
        <v>635</v>
      </c>
      <c r="C560" s="400" t="s">
        <v>636</v>
      </c>
      <c r="D560" s="400" t="s">
        <v>1225</v>
      </c>
      <c r="E560" s="400" t="s">
        <v>1226</v>
      </c>
      <c r="F560" s="400" t="s">
        <v>636</v>
      </c>
      <c r="G560" s="400"/>
      <c r="H560" s="400" t="s">
        <v>220</v>
      </c>
      <c r="I560" s="400" t="s">
        <v>636</v>
      </c>
      <c r="J560" s="404">
        <v>77.5</v>
      </c>
      <c r="K560" s="400" t="s">
        <v>639</v>
      </c>
      <c r="L560" s="400" t="s">
        <v>645</v>
      </c>
      <c r="M560" s="400" t="s">
        <v>641</v>
      </c>
      <c r="N560" s="400" t="s">
        <v>646</v>
      </c>
    </row>
    <row r="561" spans="1:14" ht="12.75">
      <c r="A561" s="401"/>
      <c r="B561" s="401"/>
      <c r="C561" s="401"/>
      <c r="D561" s="401"/>
      <c r="E561" s="401"/>
      <c r="F561" s="401"/>
      <c r="G561" s="401"/>
      <c r="H561" s="401"/>
      <c r="I561" s="401"/>
      <c r="J561" s="403"/>
      <c r="K561" s="401"/>
      <c r="L561" s="401"/>
      <c r="M561" s="401"/>
      <c r="N561" s="401"/>
    </row>
    <row r="562" spans="1:14" ht="12.75">
      <c r="A562" s="400"/>
      <c r="B562" s="400" t="s">
        <v>635</v>
      </c>
      <c r="C562" s="400" t="s">
        <v>636</v>
      </c>
      <c r="D562" s="400" t="s">
        <v>1227</v>
      </c>
      <c r="E562" s="400" t="s">
        <v>1228</v>
      </c>
      <c r="F562" s="400" t="s">
        <v>636</v>
      </c>
      <c r="G562" s="400"/>
      <c r="H562" s="400" t="s">
        <v>351</v>
      </c>
      <c r="I562" s="400" t="s">
        <v>636</v>
      </c>
      <c r="J562" s="402">
        <v>1396.8</v>
      </c>
      <c r="K562" s="400" t="s">
        <v>639</v>
      </c>
      <c r="L562" s="400" t="s">
        <v>645</v>
      </c>
      <c r="M562" s="400" t="s">
        <v>689</v>
      </c>
      <c r="N562" s="400" t="s">
        <v>1190</v>
      </c>
    </row>
    <row r="563" spans="1:14" ht="12.75">
      <c r="A563" s="401"/>
      <c r="B563" s="401"/>
      <c r="C563" s="401"/>
      <c r="D563" s="401"/>
      <c r="E563" s="401"/>
      <c r="F563" s="401"/>
      <c r="G563" s="401"/>
      <c r="H563" s="401"/>
      <c r="I563" s="401"/>
      <c r="J563" s="403"/>
      <c r="K563" s="401"/>
      <c r="L563" s="401"/>
      <c r="M563" s="401"/>
      <c r="N563" s="401"/>
    </row>
    <row r="564" spans="1:14" ht="12.75">
      <c r="A564" s="400"/>
      <c r="B564" s="400" t="s">
        <v>635</v>
      </c>
      <c r="C564" s="400" t="s">
        <v>636</v>
      </c>
      <c r="D564" s="400" t="s">
        <v>1229</v>
      </c>
      <c r="E564" s="400" t="s">
        <v>1230</v>
      </c>
      <c r="F564" s="400" t="s">
        <v>636</v>
      </c>
      <c r="G564" s="400"/>
      <c r="H564" s="400" t="s">
        <v>351</v>
      </c>
      <c r="I564" s="400" t="s">
        <v>636</v>
      </c>
      <c r="J564" s="404">
        <v>618.4</v>
      </c>
      <c r="K564" s="400" t="s">
        <v>639</v>
      </c>
      <c r="L564" s="400" t="s">
        <v>645</v>
      </c>
      <c r="M564" s="400" t="s">
        <v>689</v>
      </c>
      <c r="N564" s="400" t="s">
        <v>1152</v>
      </c>
    </row>
    <row r="565" spans="1:14" ht="12.75">
      <c r="A565" s="401"/>
      <c r="B565" s="401"/>
      <c r="C565" s="401"/>
      <c r="D565" s="401"/>
      <c r="E565" s="401"/>
      <c r="F565" s="401"/>
      <c r="G565" s="401"/>
      <c r="H565" s="401"/>
      <c r="I565" s="401"/>
      <c r="J565" s="403"/>
      <c r="K565" s="401"/>
      <c r="L565" s="401"/>
      <c r="M565" s="401"/>
      <c r="N565" s="401"/>
    </row>
    <row r="566" spans="1:14" ht="12.75">
      <c r="A566" s="400"/>
      <c r="B566" s="400" t="s">
        <v>635</v>
      </c>
      <c r="C566" s="400" t="s">
        <v>636</v>
      </c>
      <c r="D566" s="400" t="s">
        <v>1231</v>
      </c>
      <c r="E566" s="400" t="s">
        <v>1232</v>
      </c>
      <c r="F566" s="400" t="s">
        <v>636</v>
      </c>
      <c r="G566" s="400"/>
      <c r="H566" s="400" t="s">
        <v>351</v>
      </c>
      <c r="I566" s="400" t="s">
        <v>636</v>
      </c>
      <c r="J566" s="402">
        <v>1576.7</v>
      </c>
      <c r="K566" s="400" t="s">
        <v>639</v>
      </c>
      <c r="L566" s="400" t="s">
        <v>645</v>
      </c>
      <c r="M566" s="400" t="s">
        <v>689</v>
      </c>
      <c r="N566" s="400" t="s">
        <v>1149</v>
      </c>
    </row>
    <row r="567" spans="1:14" ht="12.75">
      <c r="A567" s="401"/>
      <c r="B567" s="401"/>
      <c r="C567" s="401"/>
      <c r="D567" s="401"/>
      <c r="E567" s="401"/>
      <c r="F567" s="401"/>
      <c r="G567" s="401"/>
      <c r="H567" s="401"/>
      <c r="I567" s="401"/>
      <c r="J567" s="403"/>
      <c r="K567" s="401"/>
      <c r="L567" s="401"/>
      <c r="M567" s="401"/>
      <c r="N567" s="401"/>
    </row>
    <row r="568" spans="1:14" ht="12.75">
      <c r="A568" s="400"/>
      <c r="B568" s="400" t="s">
        <v>635</v>
      </c>
      <c r="C568" s="400" t="s">
        <v>636</v>
      </c>
      <c r="D568" s="400" t="s">
        <v>1233</v>
      </c>
      <c r="E568" s="400" t="s">
        <v>1234</v>
      </c>
      <c r="F568" s="400" t="s">
        <v>636</v>
      </c>
      <c r="G568" s="400"/>
      <c r="H568" s="400" t="s">
        <v>220</v>
      </c>
      <c r="I568" s="400" t="s">
        <v>636</v>
      </c>
      <c r="J568" s="402">
        <v>3833.2</v>
      </c>
      <c r="K568" s="400" t="s">
        <v>639</v>
      </c>
      <c r="L568" s="400" t="s">
        <v>640</v>
      </c>
      <c r="M568" s="400" t="s">
        <v>689</v>
      </c>
      <c r="N568" s="400" t="s">
        <v>690</v>
      </c>
    </row>
    <row r="569" spans="1:14" ht="12.75">
      <c r="A569" s="401"/>
      <c r="B569" s="401"/>
      <c r="C569" s="401"/>
      <c r="D569" s="401"/>
      <c r="E569" s="401"/>
      <c r="F569" s="401"/>
      <c r="G569" s="401"/>
      <c r="H569" s="401"/>
      <c r="I569" s="401"/>
      <c r="J569" s="403"/>
      <c r="K569" s="401"/>
      <c r="L569" s="401"/>
      <c r="M569" s="401"/>
      <c r="N569" s="401"/>
    </row>
    <row r="570" spans="1:14" ht="12.75">
      <c r="A570" s="400"/>
      <c r="B570" s="400" t="s">
        <v>635</v>
      </c>
      <c r="C570" s="400" t="s">
        <v>636</v>
      </c>
      <c r="D570" s="400" t="s">
        <v>1235</v>
      </c>
      <c r="E570" s="400" t="s">
        <v>1236</v>
      </c>
      <c r="F570" s="400" t="s">
        <v>636</v>
      </c>
      <c r="G570" s="400"/>
      <c r="H570" s="400" t="s">
        <v>220</v>
      </c>
      <c r="I570" s="400" t="s">
        <v>636</v>
      </c>
      <c r="J570" s="402">
        <v>2421</v>
      </c>
      <c r="K570" s="400" t="s">
        <v>639</v>
      </c>
      <c r="L570" s="400" t="s">
        <v>640</v>
      </c>
      <c r="M570" s="400" t="s">
        <v>689</v>
      </c>
      <c r="N570" s="400" t="s">
        <v>738</v>
      </c>
    </row>
    <row r="571" spans="1:14" ht="12.75">
      <c r="A571" s="401"/>
      <c r="B571" s="401"/>
      <c r="C571" s="401"/>
      <c r="D571" s="401"/>
      <c r="E571" s="401"/>
      <c r="F571" s="401"/>
      <c r="G571" s="401"/>
      <c r="H571" s="401"/>
      <c r="I571" s="401"/>
      <c r="J571" s="403"/>
      <c r="K571" s="401"/>
      <c r="L571" s="401"/>
      <c r="M571" s="401"/>
      <c r="N571" s="401"/>
    </row>
    <row r="572" spans="1:14" ht="12.75">
      <c r="A572" s="400"/>
      <c r="B572" s="400" t="s">
        <v>635</v>
      </c>
      <c r="C572" s="400" t="s">
        <v>636</v>
      </c>
      <c r="D572" s="400" t="s">
        <v>1237</v>
      </c>
      <c r="E572" s="400" t="s">
        <v>1238</v>
      </c>
      <c r="F572" s="400" t="s">
        <v>636</v>
      </c>
      <c r="G572" s="400"/>
      <c r="H572" s="400" t="s">
        <v>220</v>
      </c>
      <c r="I572" s="400" t="s">
        <v>636</v>
      </c>
      <c r="J572" s="402">
        <v>4221</v>
      </c>
      <c r="K572" s="400" t="s">
        <v>639</v>
      </c>
      <c r="L572" s="400" t="s">
        <v>640</v>
      </c>
      <c r="M572" s="400" t="s">
        <v>689</v>
      </c>
      <c r="N572" s="400" t="s">
        <v>693</v>
      </c>
    </row>
    <row r="573" spans="1:14" ht="12.75">
      <c r="A573" s="401"/>
      <c r="B573" s="401"/>
      <c r="C573" s="401"/>
      <c r="D573" s="401"/>
      <c r="E573" s="401"/>
      <c r="F573" s="401"/>
      <c r="G573" s="401"/>
      <c r="H573" s="401"/>
      <c r="I573" s="401"/>
      <c r="J573" s="403"/>
      <c r="K573" s="401"/>
      <c r="L573" s="401"/>
      <c r="M573" s="401"/>
      <c r="N573" s="401"/>
    </row>
    <row r="574" spans="1:14" ht="12.75">
      <c r="A574" s="400"/>
      <c r="B574" s="400" t="s">
        <v>635</v>
      </c>
      <c r="C574" s="400" t="s">
        <v>636</v>
      </c>
      <c r="D574" s="400" t="s">
        <v>1239</v>
      </c>
      <c r="E574" s="400" t="s">
        <v>1240</v>
      </c>
      <c r="F574" s="400" t="s">
        <v>636</v>
      </c>
      <c r="G574" s="400"/>
      <c r="H574" s="400" t="s">
        <v>220</v>
      </c>
      <c r="I574" s="400" t="s">
        <v>636</v>
      </c>
      <c r="J574" s="404">
        <v>198</v>
      </c>
      <c r="K574" s="400" t="s">
        <v>639</v>
      </c>
      <c r="L574" s="400" t="s">
        <v>640</v>
      </c>
      <c r="M574" s="400" t="s">
        <v>689</v>
      </c>
      <c r="N574" s="400" t="s">
        <v>693</v>
      </c>
    </row>
    <row r="575" spans="1:14" ht="12.75">
      <c r="A575" s="401"/>
      <c r="B575" s="401"/>
      <c r="C575" s="401"/>
      <c r="D575" s="401"/>
      <c r="E575" s="401"/>
      <c r="F575" s="401"/>
      <c r="G575" s="401"/>
      <c r="H575" s="401"/>
      <c r="I575" s="401"/>
      <c r="J575" s="403"/>
      <c r="K575" s="401"/>
      <c r="L575" s="401"/>
      <c r="M575" s="401"/>
      <c r="N575" s="401"/>
    </row>
    <row r="576" spans="1:14" ht="12.75">
      <c r="A576" s="400"/>
      <c r="B576" s="400" t="s">
        <v>635</v>
      </c>
      <c r="C576" s="400" t="s">
        <v>636</v>
      </c>
      <c r="D576" s="400" t="s">
        <v>1241</v>
      </c>
      <c r="E576" s="400" t="s">
        <v>1242</v>
      </c>
      <c r="F576" s="400" t="s">
        <v>636</v>
      </c>
      <c r="G576" s="400"/>
      <c r="H576" s="400" t="s">
        <v>220</v>
      </c>
      <c r="I576" s="400" t="s">
        <v>636</v>
      </c>
      <c r="J576" s="404">
        <v>185</v>
      </c>
      <c r="K576" s="400" t="s">
        <v>639</v>
      </c>
      <c r="L576" s="400" t="s">
        <v>640</v>
      </c>
      <c r="M576" s="400" t="s">
        <v>641</v>
      </c>
      <c r="N576" s="400" t="s">
        <v>642</v>
      </c>
    </row>
    <row r="577" spans="1:14" ht="12.75">
      <c r="A577" s="401"/>
      <c r="B577" s="401"/>
      <c r="C577" s="401"/>
      <c r="D577" s="401"/>
      <c r="E577" s="401"/>
      <c r="F577" s="401"/>
      <c r="G577" s="401"/>
      <c r="H577" s="401"/>
      <c r="I577" s="401"/>
      <c r="J577" s="403"/>
      <c r="K577" s="401"/>
      <c r="L577" s="401"/>
      <c r="M577" s="401"/>
      <c r="N577" s="401"/>
    </row>
    <row r="578" spans="1:14" ht="12.75">
      <c r="A578" s="400"/>
      <c r="B578" s="400" t="s">
        <v>635</v>
      </c>
      <c r="C578" s="400" t="s">
        <v>636</v>
      </c>
      <c r="D578" s="400" t="s">
        <v>1243</v>
      </c>
      <c r="E578" s="400" t="s">
        <v>1244</v>
      </c>
      <c r="F578" s="400" t="s">
        <v>636</v>
      </c>
      <c r="G578" s="400"/>
      <c r="H578" s="400" t="s">
        <v>220</v>
      </c>
      <c r="I578" s="400" t="s">
        <v>636</v>
      </c>
      <c r="J578" s="404">
        <v>105</v>
      </c>
      <c r="K578" s="400" t="s">
        <v>639</v>
      </c>
      <c r="L578" s="400" t="s">
        <v>645</v>
      </c>
      <c r="M578" s="400" t="s">
        <v>641</v>
      </c>
      <c r="N578" s="400" t="s">
        <v>646</v>
      </c>
    </row>
    <row r="579" spans="1:14" ht="12.75">
      <c r="A579" s="401"/>
      <c r="B579" s="401"/>
      <c r="C579" s="401"/>
      <c r="D579" s="401"/>
      <c r="E579" s="401"/>
      <c r="F579" s="401"/>
      <c r="G579" s="401"/>
      <c r="H579" s="401"/>
      <c r="I579" s="401"/>
      <c r="J579" s="403"/>
      <c r="K579" s="401"/>
      <c r="L579" s="401"/>
      <c r="M579" s="401"/>
      <c r="N579" s="401"/>
    </row>
    <row r="580" spans="1:14" ht="12.75">
      <c r="A580" s="400"/>
      <c r="B580" s="400" t="s">
        <v>635</v>
      </c>
      <c r="C580" s="400" t="s">
        <v>636</v>
      </c>
      <c r="D580" s="400" t="s">
        <v>1245</v>
      </c>
      <c r="E580" s="400" t="s">
        <v>1246</v>
      </c>
      <c r="F580" s="400" t="s">
        <v>636</v>
      </c>
      <c r="G580" s="400"/>
      <c r="H580" s="400" t="s">
        <v>220</v>
      </c>
      <c r="I580" s="400" t="s">
        <v>636</v>
      </c>
      <c r="J580" s="404">
        <v>328</v>
      </c>
      <c r="K580" s="400" t="s">
        <v>639</v>
      </c>
      <c r="L580" s="400" t="s">
        <v>816</v>
      </c>
      <c r="M580" s="400" t="s">
        <v>430</v>
      </c>
      <c r="N580" s="400" t="s">
        <v>1247</v>
      </c>
    </row>
    <row r="581" spans="1:14" ht="12.75">
      <c r="A581" s="401"/>
      <c r="B581" s="401"/>
      <c r="C581" s="401"/>
      <c r="D581" s="401"/>
      <c r="E581" s="401"/>
      <c r="F581" s="401"/>
      <c r="G581" s="401"/>
      <c r="H581" s="401"/>
      <c r="I581" s="401"/>
      <c r="J581" s="403"/>
      <c r="K581" s="401"/>
      <c r="L581" s="401"/>
      <c r="M581" s="401"/>
      <c r="N581" s="401"/>
    </row>
    <row r="582" spans="1:14" ht="12.75">
      <c r="A582" s="400"/>
      <c r="B582" s="400" t="s">
        <v>635</v>
      </c>
      <c r="C582" s="400" t="s">
        <v>636</v>
      </c>
      <c r="D582" s="400" t="s">
        <v>1245</v>
      </c>
      <c r="E582" s="400" t="s">
        <v>1248</v>
      </c>
      <c r="F582" s="400" t="s">
        <v>636</v>
      </c>
      <c r="G582" s="400"/>
      <c r="H582" s="400" t="s">
        <v>220</v>
      </c>
      <c r="I582" s="400" t="s">
        <v>636</v>
      </c>
      <c r="J582" s="404">
        <v>314</v>
      </c>
      <c r="K582" s="400" t="s">
        <v>639</v>
      </c>
      <c r="L582" s="400" t="s">
        <v>819</v>
      </c>
      <c r="M582" s="400" t="s">
        <v>430</v>
      </c>
      <c r="N582" s="400" t="s">
        <v>1247</v>
      </c>
    </row>
    <row r="583" spans="1:14" ht="12.75">
      <c r="A583" s="401"/>
      <c r="B583" s="401"/>
      <c r="C583" s="401"/>
      <c r="D583" s="401"/>
      <c r="E583" s="401"/>
      <c r="F583" s="401"/>
      <c r="G583" s="401"/>
      <c r="H583" s="401"/>
      <c r="I583" s="401"/>
      <c r="J583" s="403"/>
      <c r="K583" s="401"/>
      <c r="L583" s="401"/>
      <c r="M583" s="401"/>
      <c r="N583" s="401"/>
    </row>
    <row r="584" spans="1:14" ht="12.75">
      <c r="A584" s="400"/>
      <c r="B584" s="400" t="s">
        <v>635</v>
      </c>
      <c r="C584" s="400" t="s">
        <v>636</v>
      </c>
      <c r="D584" s="400" t="s">
        <v>1245</v>
      </c>
      <c r="E584" s="400" t="s">
        <v>1249</v>
      </c>
      <c r="F584" s="400" t="s">
        <v>636</v>
      </c>
      <c r="G584" s="400"/>
      <c r="H584" s="400" t="s">
        <v>220</v>
      </c>
      <c r="I584" s="400" t="s">
        <v>636</v>
      </c>
      <c r="J584" s="402">
        <v>2412</v>
      </c>
      <c r="K584" s="400" t="s">
        <v>639</v>
      </c>
      <c r="L584" s="400" t="s">
        <v>819</v>
      </c>
      <c r="M584" s="400" t="s">
        <v>430</v>
      </c>
      <c r="N584" s="400" t="s">
        <v>1250</v>
      </c>
    </row>
    <row r="585" spans="1:14" ht="12.75">
      <c r="A585" s="401"/>
      <c r="B585" s="401"/>
      <c r="C585" s="401"/>
      <c r="D585" s="401"/>
      <c r="E585" s="401"/>
      <c r="F585" s="401"/>
      <c r="G585" s="401"/>
      <c r="H585" s="401"/>
      <c r="I585" s="401"/>
      <c r="J585" s="403"/>
      <c r="K585" s="401"/>
      <c r="L585" s="401"/>
      <c r="M585" s="401"/>
      <c r="N585" s="401"/>
    </row>
    <row r="586" spans="1:14" ht="12.75">
      <c r="A586" s="400"/>
      <c r="B586" s="400" t="s">
        <v>635</v>
      </c>
      <c r="C586" s="400" t="s">
        <v>636</v>
      </c>
      <c r="D586" s="400" t="s">
        <v>1245</v>
      </c>
      <c r="E586" s="400" t="s">
        <v>1251</v>
      </c>
      <c r="F586" s="400" t="s">
        <v>636</v>
      </c>
      <c r="G586" s="400"/>
      <c r="H586" s="400" t="s">
        <v>220</v>
      </c>
      <c r="I586" s="400" t="s">
        <v>636</v>
      </c>
      <c r="J586" s="404">
        <v>98</v>
      </c>
      <c r="K586" s="400" t="s">
        <v>639</v>
      </c>
      <c r="L586" s="400" t="s">
        <v>816</v>
      </c>
      <c r="M586" s="400" t="s">
        <v>430</v>
      </c>
      <c r="N586" s="400" t="s">
        <v>1250</v>
      </c>
    </row>
    <row r="587" spans="1:14" ht="12.75">
      <c r="A587" s="401"/>
      <c r="B587" s="401"/>
      <c r="C587" s="401"/>
      <c r="D587" s="401"/>
      <c r="E587" s="401"/>
      <c r="F587" s="401"/>
      <c r="G587" s="401"/>
      <c r="H587" s="401"/>
      <c r="I587" s="401"/>
      <c r="J587" s="403"/>
      <c r="K587" s="401"/>
      <c r="L587" s="401"/>
      <c r="M587" s="401"/>
      <c r="N587" s="401"/>
    </row>
    <row r="588" spans="1:14" ht="12.75">
      <c r="A588" s="400"/>
      <c r="B588" s="400" t="s">
        <v>635</v>
      </c>
      <c r="C588" s="400" t="s">
        <v>636</v>
      </c>
      <c r="D588" s="400" t="s">
        <v>1245</v>
      </c>
      <c r="E588" s="400" t="s">
        <v>1252</v>
      </c>
      <c r="F588" s="400" t="s">
        <v>636</v>
      </c>
      <c r="G588" s="400"/>
      <c r="H588" s="400" t="s">
        <v>220</v>
      </c>
      <c r="I588" s="400" t="s">
        <v>636</v>
      </c>
      <c r="J588" s="402">
        <v>5772</v>
      </c>
      <c r="K588" s="400" t="s">
        <v>639</v>
      </c>
      <c r="L588" s="400" t="s">
        <v>816</v>
      </c>
      <c r="M588" s="400" t="s">
        <v>835</v>
      </c>
      <c r="N588" s="400" t="s">
        <v>836</v>
      </c>
    </row>
    <row r="589" spans="1:14" ht="12.75">
      <c r="A589" s="401"/>
      <c r="B589" s="401"/>
      <c r="C589" s="401"/>
      <c r="D589" s="401"/>
      <c r="E589" s="401"/>
      <c r="F589" s="401"/>
      <c r="G589" s="401"/>
      <c r="H589" s="401"/>
      <c r="I589" s="401"/>
      <c r="J589" s="403"/>
      <c r="K589" s="401"/>
      <c r="L589" s="401"/>
      <c r="M589" s="401"/>
      <c r="N589" s="401"/>
    </row>
    <row r="590" spans="1:14" ht="12.75">
      <c r="A590" s="400"/>
      <c r="B590" s="400" t="s">
        <v>635</v>
      </c>
      <c r="C590" s="400" t="s">
        <v>636</v>
      </c>
      <c r="D590" s="400" t="s">
        <v>1245</v>
      </c>
      <c r="E590" s="400" t="s">
        <v>1253</v>
      </c>
      <c r="F590" s="400" t="s">
        <v>636</v>
      </c>
      <c r="G590" s="400"/>
      <c r="H590" s="400" t="s">
        <v>220</v>
      </c>
      <c r="I590" s="400" t="s">
        <v>636</v>
      </c>
      <c r="J590" s="402">
        <v>15118</v>
      </c>
      <c r="K590" s="400" t="s">
        <v>639</v>
      </c>
      <c r="L590" s="400" t="s">
        <v>819</v>
      </c>
      <c r="M590" s="400" t="s">
        <v>835</v>
      </c>
      <c r="N590" s="400" t="s">
        <v>836</v>
      </c>
    </row>
    <row r="591" spans="1:14" ht="12.75">
      <c r="A591" s="401"/>
      <c r="B591" s="401"/>
      <c r="C591" s="401"/>
      <c r="D591" s="401"/>
      <c r="E591" s="401"/>
      <c r="F591" s="401"/>
      <c r="G591" s="401"/>
      <c r="H591" s="401"/>
      <c r="I591" s="401"/>
      <c r="J591" s="403"/>
      <c r="K591" s="401"/>
      <c r="L591" s="401"/>
      <c r="M591" s="401"/>
      <c r="N591" s="401"/>
    </row>
    <row r="592" spans="1:14" ht="12.75">
      <c r="A592" s="400"/>
      <c r="B592" s="400" t="s">
        <v>635</v>
      </c>
      <c r="C592" s="400" t="s">
        <v>636</v>
      </c>
      <c r="D592" s="400" t="s">
        <v>1245</v>
      </c>
      <c r="E592" s="400" t="s">
        <v>1254</v>
      </c>
      <c r="F592" s="400" t="s">
        <v>636</v>
      </c>
      <c r="G592" s="400"/>
      <c r="H592" s="400" t="s">
        <v>220</v>
      </c>
      <c r="I592" s="400" t="s">
        <v>636</v>
      </c>
      <c r="J592" s="402">
        <v>3577.5</v>
      </c>
      <c r="K592" s="400" t="s">
        <v>639</v>
      </c>
      <c r="L592" s="400" t="s">
        <v>819</v>
      </c>
      <c r="M592" s="400" t="s">
        <v>835</v>
      </c>
      <c r="N592" s="400" t="s">
        <v>836</v>
      </c>
    </row>
    <row r="593" spans="1:14" ht="12.75">
      <c r="A593" s="401"/>
      <c r="B593" s="401"/>
      <c r="C593" s="401"/>
      <c r="D593" s="401"/>
      <c r="E593" s="401"/>
      <c r="F593" s="401"/>
      <c r="G593" s="401"/>
      <c r="H593" s="401"/>
      <c r="I593" s="401"/>
      <c r="J593" s="403"/>
      <c r="K593" s="401"/>
      <c r="L593" s="401"/>
      <c r="M593" s="401"/>
      <c r="N593" s="401"/>
    </row>
    <row r="594" spans="1:14" ht="12.75">
      <c r="A594" s="400"/>
      <c r="B594" s="400" t="s">
        <v>635</v>
      </c>
      <c r="C594" s="400" t="s">
        <v>636</v>
      </c>
      <c r="D594" s="400" t="s">
        <v>1255</v>
      </c>
      <c r="E594" s="400" t="s">
        <v>1256</v>
      </c>
      <c r="F594" s="400" t="s">
        <v>636</v>
      </c>
      <c r="G594" s="400"/>
      <c r="H594" s="400" t="s">
        <v>220</v>
      </c>
      <c r="I594" s="400" t="s">
        <v>636</v>
      </c>
      <c r="J594" s="404">
        <v>210</v>
      </c>
      <c r="K594" s="400" t="s">
        <v>639</v>
      </c>
      <c r="L594" s="400" t="s">
        <v>640</v>
      </c>
      <c r="M594" s="400" t="s">
        <v>641</v>
      </c>
      <c r="N594" s="400" t="s">
        <v>642</v>
      </c>
    </row>
    <row r="595" spans="1:14" ht="12.75">
      <c r="A595" s="401"/>
      <c r="B595" s="401"/>
      <c r="C595" s="401"/>
      <c r="D595" s="401"/>
      <c r="E595" s="401"/>
      <c r="F595" s="401"/>
      <c r="G595" s="401"/>
      <c r="H595" s="401"/>
      <c r="I595" s="401"/>
      <c r="J595" s="403"/>
      <c r="K595" s="401"/>
      <c r="L595" s="401"/>
      <c r="M595" s="401"/>
      <c r="N595" s="401"/>
    </row>
    <row r="596" spans="1:14" ht="12.75">
      <c r="A596" s="400"/>
      <c r="B596" s="400" t="s">
        <v>635</v>
      </c>
      <c r="C596" s="400" t="s">
        <v>636</v>
      </c>
      <c r="D596" s="400" t="s">
        <v>1257</v>
      </c>
      <c r="E596" s="400" t="s">
        <v>1258</v>
      </c>
      <c r="F596" s="400" t="s">
        <v>636</v>
      </c>
      <c r="G596" s="400"/>
      <c r="H596" s="400" t="s">
        <v>351</v>
      </c>
      <c r="I596" s="400" t="s">
        <v>636</v>
      </c>
      <c r="J596" s="404">
        <v>105</v>
      </c>
      <c r="K596" s="400" t="s">
        <v>639</v>
      </c>
      <c r="L596" s="400" t="s">
        <v>645</v>
      </c>
      <c r="M596" s="400" t="s">
        <v>641</v>
      </c>
      <c r="N596" s="400" t="s">
        <v>1259</v>
      </c>
    </row>
    <row r="597" spans="1:14" ht="12.75">
      <c r="A597" s="401"/>
      <c r="B597" s="401"/>
      <c r="C597" s="401"/>
      <c r="D597" s="401"/>
      <c r="E597" s="401"/>
      <c r="F597" s="401"/>
      <c r="G597" s="401"/>
      <c r="H597" s="401"/>
      <c r="I597" s="401"/>
      <c r="J597" s="403"/>
      <c r="K597" s="401"/>
      <c r="L597" s="401"/>
      <c r="M597" s="401"/>
      <c r="N597" s="401"/>
    </row>
    <row r="598" spans="1:14" ht="12.75">
      <c r="A598" s="400"/>
      <c r="B598" s="400" t="s">
        <v>635</v>
      </c>
      <c r="C598" s="400" t="s">
        <v>636</v>
      </c>
      <c r="D598" s="400" t="s">
        <v>1260</v>
      </c>
      <c r="E598" s="400" t="s">
        <v>1261</v>
      </c>
      <c r="F598" s="400" t="s">
        <v>636</v>
      </c>
      <c r="G598" s="400"/>
      <c r="H598" s="400" t="s">
        <v>220</v>
      </c>
      <c r="I598" s="400" t="s">
        <v>636</v>
      </c>
      <c r="J598" s="404">
        <v>212.5</v>
      </c>
      <c r="K598" s="400" t="s">
        <v>639</v>
      </c>
      <c r="L598" s="400" t="s">
        <v>640</v>
      </c>
      <c r="M598" s="400" t="s">
        <v>641</v>
      </c>
      <c r="N598" s="400" t="s">
        <v>642</v>
      </c>
    </row>
    <row r="599" spans="1:14" ht="12.75">
      <c r="A599" s="401"/>
      <c r="B599" s="401"/>
      <c r="C599" s="401"/>
      <c r="D599" s="401"/>
      <c r="E599" s="401"/>
      <c r="F599" s="401"/>
      <c r="G599" s="401"/>
      <c r="H599" s="401"/>
      <c r="I599" s="401"/>
      <c r="J599" s="403"/>
      <c r="K599" s="401"/>
      <c r="L599" s="401"/>
      <c r="M599" s="401"/>
      <c r="N599" s="401"/>
    </row>
    <row r="600" spans="1:14" ht="12.75">
      <c r="A600" s="400"/>
      <c r="B600" s="400" t="s">
        <v>635</v>
      </c>
      <c r="C600" s="400" t="s">
        <v>636</v>
      </c>
      <c r="D600" s="400" t="s">
        <v>1262</v>
      </c>
      <c r="E600" s="400" t="s">
        <v>1263</v>
      </c>
      <c r="F600" s="400" t="s">
        <v>636</v>
      </c>
      <c r="G600" s="400"/>
      <c r="H600" s="400" t="s">
        <v>351</v>
      </c>
      <c r="I600" s="400" t="s">
        <v>636</v>
      </c>
      <c r="J600" s="404">
        <v>52.5</v>
      </c>
      <c r="K600" s="400" t="s">
        <v>639</v>
      </c>
      <c r="L600" s="400" t="s">
        <v>645</v>
      </c>
      <c r="M600" s="400" t="s">
        <v>641</v>
      </c>
      <c r="N600" s="400" t="s">
        <v>1259</v>
      </c>
    </row>
    <row r="601" spans="1:14" ht="12.75">
      <c r="A601" s="401"/>
      <c r="B601" s="401"/>
      <c r="C601" s="401"/>
      <c r="D601" s="401"/>
      <c r="E601" s="401"/>
      <c r="F601" s="401"/>
      <c r="G601" s="401"/>
      <c r="H601" s="401"/>
      <c r="I601" s="401"/>
      <c r="J601" s="403"/>
      <c r="K601" s="401"/>
      <c r="L601" s="401"/>
      <c r="M601" s="401"/>
      <c r="N601" s="401"/>
    </row>
    <row r="602" spans="1:14" ht="12.75">
      <c r="A602" s="400"/>
      <c r="B602" s="400" t="s">
        <v>635</v>
      </c>
      <c r="C602" s="400" t="s">
        <v>636</v>
      </c>
      <c r="D602" s="400" t="s">
        <v>1264</v>
      </c>
      <c r="E602" s="400" t="s">
        <v>1265</v>
      </c>
      <c r="F602" s="400" t="s">
        <v>636</v>
      </c>
      <c r="G602" s="400"/>
      <c r="H602" s="400" t="s">
        <v>220</v>
      </c>
      <c r="I602" s="400" t="s">
        <v>636</v>
      </c>
      <c r="J602" s="404">
        <v>210</v>
      </c>
      <c r="K602" s="400" t="s">
        <v>639</v>
      </c>
      <c r="L602" s="400" t="s">
        <v>640</v>
      </c>
      <c r="M602" s="400" t="s">
        <v>641</v>
      </c>
      <c r="N602" s="400" t="s">
        <v>642</v>
      </c>
    </row>
    <row r="603" spans="1:14" ht="12.75">
      <c r="A603" s="401"/>
      <c r="B603" s="401"/>
      <c r="C603" s="401"/>
      <c r="D603" s="401"/>
      <c r="E603" s="401"/>
      <c r="F603" s="401"/>
      <c r="G603" s="401"/>
      <c r="H603" s="401"/>
      <c r="I603" s="401"/>
      <c r="J603" s="403"/>
      <c r="K603" s="401"/>
      <c r="L603" s="401"/>
      <c r="M603" s="401"/>
      <c r="N603" s="401"/>
    </row>
    <row r="604" spans="1:14" ht="12.75">
      <c r="A604" s="400"/>
      <c r="B604" s="400" t="s">
        <v>635</v>
      </c>
      <c r="C604" s="400" t="s">
        <v>636</v>
      </c>
      <c r="D604" s="400" t="s">
        <v>1266</v>
      </c>
      <c r="E604" s="400" t="s">
        <v>1267</v>
      </c>
      <c r="F604" s="400" t="s">
        <v>636</v>
      </c>
      <c r="G604" s="400"/>
      <c r="H604" s="400" t="s">
        <v>351</v>
      </c>
      <c r="I604" s="400" t="s">
        <v>636</v>
      </c>
      <c r="J604" s="404">
        <v>105</v>
      </c>
      <c r="K604" s="400" t="s">
        <v>639</v>
      </c>
      <c r="L604" s="400" t="s">
        <v>645</v>
      </c>
      <c r="M604" s="400" t="s">
        <v>641</v>
      </c>
      <c r="N604" s="400" t="s">
        <v>1259</v>
      </c>
    </row>
    <row r="605" spans="1:14" ht="12.75">
      <c r="A605" s="401"/>
      <c r="B605" s="401"/>
      <c r="C605" s="401"/>
      <c r="D605" s="401"/>
      <c r="E605" s="401"/>
      <c r="F605" s="401"/>
      <c r="G605" s="401"/>
      <c r="H605" s="401"/>
      <c r="I605" s="401"/>
      <c r="J605" s="403"/>
      <c r="K605" s="401"/>
      <c r="L605" s="401"/>
      <c r="M605" s="401"/>
      <c r="N605" s="401"/>
    </row>
    <row r="606" spans="1:14" ht="12.75">
      <c r="A606" s="400"/>
      <c r="B606" s="400" t="s">
        <v>635</v>
      </c>
      <c r="C606" s="400" t="s">
        <v>636</v>
      </c>
      <c r="D606" s="400" t="s">
        <v>1268</v>
      </c>
      <c r="E606" s="400" t="s">
        <v>1269</v>
      </c>
      <c r="F606" s="400" t="s">
        <v>636</v>
      </c>
      <c r="G606" s="400"/>
      <c r="H606" s="400" t="s">
        <v>220</v>
      </c>
      <c r="I606" s="400" t="s">
        <v>636</v>
      </c>
      <c r="J606" s="404">
        <v>185</v>
      </c>
      <c r="K606" s="400" t="s">
        <v>639</v>
      </c>
      <c r="L606" s="400" t="s">
        <v>640</v>
      </c>
      <c r="M606" s="400" t="s">
        <v>641</v>
      </c>
      <c r="N606" s="400" t="s">
        <v>642</v>
      </c>
    </row>
    <row r="607" spans="1:14" ht="12.75">
      <c r="A607" s="401"/>
      <c r="B607" s="401"/>
      <c r="C607" s="401"/>
      <c r="D607" s="401"/>
      <c r="E607" s="401"/>
      <c r="F607" s="401"/>
      <c r="G607" s="401"/>
      <c r="H607" s="401"/>
      <c r="I607" s="401"/>
      <c r="J607" s="403"/>
      <c r="K607" s="401"/>
      <c r="L607" s="401"/>
      <c r="M607" s="401"/>
      <c r="N607" s="401"/>
    </row>
    <row r="608" spans="1:14" ht="12.75">
      <c r="A608" s="400"/>
      <c r="B608" s="400" t="s">
        <v>635</v>
      </c>
      <c r="C608" s="400" t="s">
        <v>636</v>
      </c>
      <c r="D608" s="400" t="s">
        <v>1270</v>
      </c>
      <c r="E608" s="400" t="s">
        <v>1271</v>
      </c>
      <c r="F608" s="400" t="s">
        <v>636</v>
      </c>
      <c r="G608" s="400"/>
      <c r="H608" s="400" t="s">
        <v>351</v>
      </c>
      <c r="I608" s="400" t="s">
        <v>636</v>
      </c>
      <c r="J608" s="404">
        <v>77.5</v>
      </c>
      <c r="K608" s="400" t="s">
        <v>639</v>
      </c>
      <c r="L608" s="400" t="s">
        <v>645</v>
      </c>
      <c r="M608" s="400" t="s">
        <v>641</v>
      </c>
      <c r="N608" s="400" t="s">
        <v>1259</v>
      </c>
    </row>
    <row r="609" spans="1:14" ht="12.75">
      <c r="A609" s="401"/>
      <c r="B609" s="401"/>
      <c r="C609" s="401"/>
      <c r="D609" s="401"/>
      <c r="E609" s="401"/>
      <c r="F609" s="401"/>
      <c r="G609" s="401"/>
      <c r="H609" s="401"/>
      <c r="I609" s="401"/>
      <c r="J609" s="403"/>
      <c r="K609" s="401"/>
      <c r="L609" s="401"/>
      <c r="M609" s="401"/>
      <c r="N609" s="401"/>
    </row>
    <row r="610" spans="1:14" ht="12.75">
      <c r="A610" s="400"/>
      <c r="B610" s="400" t="s">
        <v>635</v>
      </c>
      <c r="C610" s="400" t="s">
        <v>636</v>
      </c>
      <c r="D610" s="400" t="s">
        <v>1272</v>
      </c>
      <c r="E610" s="400" t="s">
        <v>1273</v>
      </c>
      <c r="F610" s="400" t="s">
        <v>636</v>
      </c>
      <c r="G610" s="400"/>
      <c r="H610" s="400" t="s">
        <v>220</v>
      </c>
      <c r="I610" s="400" t="s">
        <v>636</v>
      </c>
      <c r="J610" s="404">
        <v>237.5</v>
      </c>
      <c r="K610" s="400" t="s">
        <v>639</v>
      </c>
      <c r="L610" s="400" t="s">
        <v>640</v>
      </c>
      <c r="M610" s="400" t="s">
        <v>641</v>
      </c>
      <c r="N610" s="400" t="s">
        <v>642</v>
      </c>
    </row>
    <row r="611" spans="1:14" ht="12.75">
      <c r="A611" s="401"/>
      <c r="B611" s="401"/>
      <c r="C611" s="401"/>
      <c r="D611" s="401"/>
      <c r="E611" s="401"/>
      <c r="F611" s="401"/>
      <c r="G611" s="401"/>
      <c r="H611" s="401"/>
      <c r="I611" s="401"/>
      <c r="J611" s="403"/>
      <c r="K611" s="401"/>
      <c r="L611" s="401"/>
      <c r="M611" s="401"/>
      <c r="N611" s="401"/>
    </row>
    <row r="612" spans="1:14" ht="12.75">
      <c r="A612" s="400"/>
      <c r="B612" s="400" t="s">
        <v>635</v>
      </c>
      <c r="C612" s="400" t="s">
        <v>636</v>
      </c>
      <c r="D612" s="400" t="s">
        <v>1274</v>
      </c>
      <c r="E612" s="400" t="s">
        <v>1275</v>
      </c>
      <c r="F612" s="400" t="s">
        <v>636</v>
      </c>
      <c r="G612" s="400"/>
      <c r="H612" s="400" t="s">
        <v>351</v>
      </c>
      <c r="I612" s="400" t="s">
        <v>636</v>
      </c>
      <c r="J612" s="404">
        <v>105</v>
      </c>
      <c r="K612" s="400" t="s">
        <v>639</v>
      </c>
      <c r="L612" s="400" t="s">
        <v>645</v>
      </c>
      <c r="M612" s="400" t="s">
        <v>641</v>
      </c>
      <c r="N612" s="400" t="s">
        <v>1259</v>
      </c>
    </row>
    <row r="613" spans="1:14" ht="12.75">
      <c r="A613" s="401"/>
      <c r="B613" s="401"/>
      <c r="C613" s="401"/>
      <c r="D613" s="401"/>
      <c r="E613" s="401"/>
      <c r="F613" s="401"/>
      <c r="G613" s="401"/>
      <c r="H613" s="401"/>
      <c r="I613" s="401"/>
      <c r="J613" s="403"/>
      <c r="K613" s="401"/>
      <c r="L613" s="401"/>
      <c r="M613" s="401"/>
      <c r="N613" s="401"/>
    </row>
    <row r="614" spans="1:14" ht="12.75">
      <c r="A614" s="400"/>
      <c r="B614" s="400" t="s">
        <v>635</v>
      </c>
      <c r="C614" s="400" t="s">
        <v>636</v>
      </c>
      <c r="D614" s="400" t="s">
        <v>1276</v>
      </c>
      <c r="E614" s="400" t="s">
        <v>1277</v>
      </c>
      <c r="F614" s="400" t="s">
        <v>636</v>
      </c>
      <c r="G614" s="400"/>
      <c r="H614" s="400" t="s">
        <v>351</v>
      </c>
      <c r="I614" s="400" t="s">
        <v>636</v>
      </c>
      <c r="J614" s="402">
        <v>4125</v>
      </c>
      <c r="K614" s="400" t="s">
        <v>639</v>
      </c>
      <c r="L614" s="400" t="s">
        <v>645</v>
      </c>
      <c r="M614" s="400" t="s">
        <v>754</v>
      </c>
      <c r="N614" s="400" t="s">
        <v>1278</v>
      </c>
    </row>
    <row r="615" spans="1:14" ht="12.75">
      <c r="A615" s="401"/>
      <c r="B615" s="401"/>
      <c r="C615" s="401"/>
      <c r="D615" s="401"/>
      <c r="E615" s="401"/>
      <c r="F615" s="401"/>
      <c r="G615" s="401"/>
      <c r="H615" s="401"/>
      <c r="I615" s="401"/>
      <c r="J615" s="403"/>
      <c r="K615" s="401"/>
      <c r="L615" s="401"/>
      <c r="M615" s="401"/>
      <c r="N615" s="401"/>
    </row>
    <row r="616" spans="1:14" ht="12.75">
      <c r="A616" s="400"/>
      <c r="B616" s="400" t="s">
        <v>635</v>
      </c>
      <c r="C616" s="400" t="s">
        <v>636</v>
      </c>
      <c r="D616" s="400" t="s">
        <v>1279</v>
      </c>
      <c r="E616" s="400" t="s">
        <v>1280</v>
      </c>
      <c r="F616" s="400" t="s">
        <v>636</v>
      </c>
      <c r="G616" s="400"/>
      <c r="H616" s="400" t="s">
        <v>220</v>
      </c>
      <c r="I616" s="400" t="s">
        <v>636</v>
      </c>
      <c r="J616" s="402">
        <v>17600</v>
      </c>
      <c r="K616" s="400" t="s">
        <v>639</v>
      </c>
      <c r="L616" s="400" t="s">
        <v>640</v>
      </c>
      <c r="M616" s="400" t="s">
        <v>754</v>
      </c>
      <c r="N616" s="400" t="s">
        <v>755</v>
      </c>
    </row>
    <row r="617" spans="1:14" ht="12.75">
      <c r="A617" s="401"/>
      <c r="B617" s="401"/>
      <c r="C617" s="401"/>
      <c r="D617" s="401"/>
      <c r="E617" s="401"/>
      <c r="F617" s="401"/>
      <c r="G617" s="401"/>
      <c r="H617" s="401"/>
      <c r="I617" s="401"/>
      <c r="J617" s="403"/>
      <c r="K617" s="401"/>
      <c r="L617" s="401"/>
      <c r="M617" s="401"/>
      <c r="N617" s="401"/>
    </row>
    <row r="618" spans="1:14" ht="12.75">
      <c r="A618" s="400"/>
      <c r="B618" s="400" t="s">
        <v>635</v>
      </c>
      <c r="C618" s="400" t="s">
        <v>636</v>
      </c>
      <c r="D618" s="400" t="s">
        <v>1281</v>
      </c>
      <c r="E618" s="400" t="s">
        <v>1282</v>
      </c>
      <c r="F618" s="400" t="s">
        <v>636</v>
      </c>
      <c r="G618" s="400"/>
      <c r="H618" s="400" t="s">
        <v>220</v>
      </c>
      <c r="I618" s="400" t="s">
        <v>636</v>
      </c>
      <c r="J618" s="404">
        <v>157.5</v>
      </c>
      <c r="K618" s="400" t="s">
        <v>639</v>
      </c>
      <c r="L618" s="400" t="s">
        <v>640</v>
      </c>
      <c r="M618" s="400" t="s">
        <v>641</v>
      </c>
      <c r="N618" s="400" t="s">
        <v>642</v>
      </c>
    </row>
    <row r="619" spans="1:14" ht="12.75">
      <c r="A619" s="401"/>
      <c r="B619" s="401"/>
      <c r="C619" s="401"/>
      <c r="D619" s="401"/>
      <c r="E619" s="401"/>
      <c r="F619" s="401"/>
      <c r="G619" s="401"/>
      <c r="H619" s="401"/>
      <c r="I619" s="401"/>
      <c r="J619" s="403"/>
      <c r="K619" s="401"/>
      <c r="L619" s="401"/>
      <c r="M619" s="401"/>
      <c r="N619" s="401"/>
    </row>
    <row r="620" spans="1:14" ht="12.75">
      <c r="A620" s="400"/>
      <c r="B620" s="400" t="s">
        <v>635</v>
      </c>
      <c r="C620" s="400" t="s">
        <v>636</v>
      </c>
      <c r="D620" s="400" t="s">
        <v>1283</v>
      </c>
      <c r="E620" s="400" t="s">
        <v>1284</v>
      </c>
      <c r="F620" s="400" t="s">
        <v>636</v>
      </c>
      <c r="G620" s="400"/>
      <c r="H620" s="400" t="s">
        <v>351</v>
      </c>
      <c r="I620" s="400" t="s">
        <v>636</v>
      </c>
      <c r="J620" s="404">
        <v>77.5</v>
      </c>
      <c r="K620" s="400" t="s">
        <v>639</v>
      </c>
      <c r="L620" s="400" t="s">
        <v>645</v>
      </c>
      <c r="M620" s="400" t="s">
        <v>641</v>
      </c>
      <c r="N620" s="400" t="s">
        <v>1259</v>
      </c>
    </row>
    <row r="621" spans="1:14" ht="12.75">
      <c r="A621" s="401"/>
      <c r="B621" s="401"/>
      <c r="C621" s="401"/>
      <c r="D621" s="401"/>
      <c r="E621" s="401"/>
      <c r="F621" s="401"/>
      <c r="G621" s="401"/>
      <c r="H621" s="401"/>
      <c r="I621" s="401"/>
      <c r="J621" s="403"/>
      <c r="K621" s="401"/>
      <c r="L621" s="401"/>
      <c r="M621" s="401"/>
      <c r="N621" s="401"/>
    </row>
    <row r="622" spans="1:14" ht="12.75">
      <c r="A622" s="400"/>
      <c r="B622" s="400" t="s">
        <v>635</v>
      </c>
      <c r="C622" s="400" t="s">
        <v>636</v>
      </c>
      <c r="D622" s="400" t="s">
        <v>1285</v>
      </c>
      <c r="E622" s="400" t="s">
        <v>1286</v>
      </c>
      <c r="F622" s="400" t="s">
        <v>636</v>
      </c>
      <c r="G622" s="400"/>
      <c r="H622" s="400" t="s">
        <v>220</v>
      </c>
      <c r="I622" s="400" t="s">
        <v>636</v>
      </c>
      <c r="J622" s="402">
        <v>4328.2</v>
      </c>
      <c r="K622" s="400" t="s">
        <v>639</v>
      </c>
      <c r="L622" s="400" t="s">
        <v>640</v>
      </c>
      <c r="M622" s="400" t="s">
        <v>689</v>
      </c>
      <c r="N622" s="400" t="s">
        <v>1287</v>
      </c>
    </row>
    <row r="623" spans="1:14" ht="12.75">
      <c r="A623" s="401"/>
      <c r="B623" s="401"/>
      <c r="C623" s="401"/>
      <c r="D623" s="401"/>
      <c r="E623" s="401"/>
      <c r="F623" s="401"/>
      <c r="G623" s="401"/>
      <c r="H623" s="401"/>
      <c r="I623" s="401"/>
      <c r="J623" s="403"/>
      <c r="K623" s="401"/>
      <c r="L623" s="401"/>
      <c r="M623" s="401"/>
      <c r="N623" s="401"/>
    </row>
    <row r="624" spans="1:14" ht="12.75">
      <c r="A624" s="400"/>
      <c r="B624" s="400" t="s">
        <v>635</v>
      </c>
      <c r="C624" s="400" t="s">
        <v>636</v>
      </c>
      <c r="D624" s="400" t="s">
        <v>1288</v>
      </c>
      <c r="E624" s="400" t="s">
        <v>1289</v>
      </c>
      <c r="F624" s="400" t="s">
        <v>636</v>
      </c>
      <c r="G624" s="400"/>
      <c r="H624" s="400" t="s">
        <v>315</v>
      </c>
      <c r="I624" s="400" t="s">
        <v>636</v>
      </c>
      <c r="J624" s="404">
        <v>240</v>
      </c>
      <c r="K624" s="400" t="s">
        <v>639</v>
      </c>
      <c r="L624" s="400" t="s">
        <v>640</v>
      </c>
      <c r="M624" s="400" t="s">
        <v>689</v>
      </c>
      <c r="N624" s="400" t="s">
        <v>1290</v>
      </c>
    </row>
    <row r="625" spans="1:14" ht="12.75">
      <c r="A625" s="401"/>
      <c r="B625" s="401"/>
      <c r="C625" s="401"/>
      <c r="D625" s="401"/>
      <c r="E625" s="401"/>
      <c r="F625" s="401"/>
      <c r="G625" s="401"/>
      <c r="H625" s="401"/>
      <c r="I625" s="401"/>
      <c r="J625" s="403"/>
      <c r="K625" s="401"/>
      <c r="L625" s="401"/>
      <c r="M625" s="401"/>
      <c r="N625" s="401"/>
    </row>
    <row r="626" spans="1:14" ht="12.75">
      <c r="A626" s="400"/>
      <c r="B626" s="400" t="s">
        <v>635</v>
      </c>
      <c r="C626" s="400" t="s">
        <v>636</v>
      </c>
      <c r="D626" s="400" t="s">
        <v>1291</v>
      </c>
      <c r="E626" s="400" t="s">
        <v>1292</v>
      </c>
      <c r="F626" s="400" t="s">
        <v>636</v>
      </c>
      <c r="G626" s="400"/>
      <c r="H626" s="400" t="s">
        <v>220</v>
      </c>
      <c r="I626" s="400" t="s">
        <v>636</v>
      </c>
      <c r="J626" s="404">
        <v>918</v>
      </c>
      <c r="K626" s="400" t="s">
        <v>639</v>
      </c>
      <c r="L626" s="400" t="s">
        <v>640</v>
      </c>
      <c r="M626" s="400" t="s">
        <v>689</v>
      </c>
      <c r="N626" s="400" t="s">
        <v>1293</v>
      </c>
    </row>
    <row r="627" spans="1:14" ht="12.75">
      <c r="A627" s="401"/>
      <c r="B627" s="401"/>
      <c r="C627" s="401"/>
      <c r="D627" s="401"/>
      <c r="E627" s="401"/>
      <c r="F627" s="401"/>
      <c r="G627" s="401"/>
      <c r="H627" s="401"/>
      <c r="I627" s="401"/>
      <c r="J627" s="403"/>
      <c r="K627" s="401"/>
      <c r="L627" s="401"/>
      <c r="M627" s="401"/>
      <c r="N627" s="401"/>
    </row>
    <row r="628" spans="1:14" ht="12.75">
      <c r="A628" s="400"/>
      <c r="B628" s="400" t="s">
        <v>635</v>
      </c>
      <c r="C628" s="400" t="s">
        <v>636</v>
      </c>
      <c r="D628" s="400" t="s">
        <v>1294</v>
      </c>
      <c r="E628" s="400" t="s">
        <v>1295</v>
      </c>
      <c r="F628" s="400" t="s">
        <v>636</v>
      </c>
      <c r="G628" s="400"/>
      <c r="H628" s="400" t="s">
        <v>220</v>
      </c>
      <c r="I628" s="400" t="s">
        <v>636</v>
      </c>
      <c r="J628" s="404">
        <v>242</v>
      </c>
      <c r="K628" s="400" t="s">
        <v>639</v>
      </c>
      <c r="L628" s="400" t="s">
        <v>640</v>
      </c>
      <c r="M628" s="400" t="s">
        <v>689</v>
      </c>
      <c r="N628" s="400" t="s">
        <v>1296</v>
      </c>
    </row>
    <row r="629" spans="1:14" ht="12.75">
      <c r="A629" s="401"/>
      <c r="B629" s="401"/>
      <c r="C629" s="401"/>
      <c r="D629" s="401"/>
      <c r="E629" s="401"/>
      <c r="F629" s="401"/>
      <c r="G629" s="401"/>
      <c r="H629" s="401"/>
      <c r="I629" s="401"/>
      <c r="J629" s="403"/>
      <c r="K629" s="401"/>
      <c r="L629" s="401"/>
      <c r="M629" s="401"/>
      <c r="N629" s="401"/>
    </row>
    <row r="630" spans="1:14" ht="12.75">
      <c r="A630" s="400"/>
      <c r="B630" s="400" t="s">
        <v>635</v>
      </c>
      <c r="C630" s="400" t="s">
        <v>636</v>
      </c>
      <c r="D630" s="400" t="s">
        <v>1297</v>
      </c>
      <c r="E630" s="400" t="s">
        <v>1298</v>
      </c>
      <c r="F630" s="400" t="s">
        <v>636</v>
      </c>
      <c r="G630" s="400"/>
      <c r="H630" s="400" t="s">
        <v>220</v>
      </c>
      <c r="I630" s="400" t="s">
        <v>636</v>
      </c>
      <c r="J630" s="402">
        <v>1650</v>
      </c>
      <c r="K630" s="400" t="s">
        <v>639</v>
      </c>
      <c r="L630" s="400" t="s">
        <v>640</v>
      </c>
      <c r="M630" s="400" t="s">
        <v>689</v>
      </c>
      <c r="N630" s="400" t="s">
        <v>1299</v>
      </c>
    </row>
    <row r="631" spans="1:14" ht="12.75">
      <c r="A631" s="401"/>
      <c r="B631" s="401"/>
      <c r="C631" s="401"/>
      <c r="D631" s="401"/>
      <c r="E631" s="401"/>
      <c r="F631" s="401"/>
      <c r="G631" s="401"/>
      <c r="H631" s="401"/>
      <c r="I631" s="401"/>
      <c r="J631" s="403"/>
      <c r="K631" s="401"/>
      <c r="L631" s="401"/>
      <c r="M631" s="401"/>
      <c r="N631" s="401"/>
    </row>
    <row r="632" spans="1:14" ht="12.75">
      <c r="A632" s="400"/>
      <c r="B632" s="400" t="s">
        <v>635</v>
      </c>
      <c r="C632" s="400" t="s">
        <v>636</v>
      </c>
      <c r="D632" s="400" t="s">
        <v>1300</v>
      </c>
      <c r="E632" s="400" t="s">
        <v>1301</v>
      </c>
      <c r="F632" s="400" t="s">
        <v>636</v>
      </c>
      <c r="G632" s="400"/>
      <c r="H632" s="400" t="s">
        <v>351</v>
      </c>
      <c r="I632" s="400" t="s">
        <v>636</v>
      </c>
      <c r="J632" s="402">
        <v>3321.02</v>
      </c>
      <c r="K632" s="400" t="s">
        <v>639</v>
      </c>
      <c r="L632" s="400" t="s">
        <v>645</v>
      </c>
      <c r="M632" s="400" t="s">
        <v>689</v>
      </c>
      <c r="N632" s="400" t="s">
        <v>1302</v>
      </c>
    </row>
    <row r="633" spans="1:14" ht="12.75">
      <c r="A633" s="401"/>
      <c r="B633" s="401"/>
      <c r="C633" s="401"/>
      <c r="D633" s="401"/>
      <c r="E633" s="401"/>
      <c r="F633" s="401"/>
      <c r="G633" s="401"/>
      <c r="H633" s="401"/>
      <c r="I633" s="401"/>
      <c r="J633" s="403"/>
      <c r="K633" s="401"/>
      <c r="L633" s="401"/>
      <c r="M633" s="401"/>
      <c r="N633" s="401"/>
    </row>
    <row r="634" spans="1:14" ht="12.75">
      <c r="A634" s="400"/>
      <c r="B634" s="400" t="s">
        <v>635</v>
      </c>
      <c r="C634" s="400" t="s">
        <v>636</v>
      </c>
      <c r="D634" s="400" t="s">
        <v>1303</v>
      </c>
      <c r="E634" s="400" t="s">
        <v>1304</v>
      </c>
      <c r="F634" s="400" t="s">
        <v>636</v>
      </c>
      <c r="G634" s="400"/>
      <c r="H634" s="400" t="s">
        <v>351</v>
      </c>
      <c r="I634" s="400" t="s">
        <v>636</v>
      </c>
      <c r="J634" s="402">
        <v>1514.5</v>
      </c>
      <c r="K634" s="400" t="s">
        <v>639</v>
      </c>
      <c r="L634" s="400" t="s">
        <v>645</v>
      </c>
      <c r="M634" s="400" t="s">
        <v>689</v>
      </c>
      <c r="N634" s="400" t="s">
        <v>1305</v>
      </c>
    </row>
    <row r="635" spans="1:14" ht="12.75">
      <c r="A635" s="401"/>
      <c r="B635" s="401"/>
      <c r="C635" s="401"/>
      <c r="D635" s="401"/>
      <c r="E635" s="401"/>
      <c r="F635" s="401"/>
      <c r="G635" s="401"/>
      <c r="H635" s="401"/>
      <c r="I635" s="401"/>
      <c r="J635" s="403"/>
      <c r="K635" s="401"/>
      <c r="L635" s="401"/>
      <c r="M635" s="401"/>
      <c r="N635" s="401"/>
    </row>
    <row r="636" spans="1:14" ht="12.75">
      <c r="A636" s="400"/>
      <c r="B636" s="400" t="s">
        <v>635</v>
      </c>
      <c r="C636" s="400" t="s">
        <v>636</v>
      </c>
      <c r="D636" s="400" t="s">
        <v>1306</v>
      </c>
      <c r="E636" s="400" t="s">
        <v>1307</v>
      </c>
      <c r="F636" s="400" t="s">
        <v>636</v>
      </c>
      <c r="G636" s="400"/>
      <c r="H636" s="400" t="s">
        <v>351</v>
      </c>
      <c r="I636" s="400" t="s">
        <v>636</v>
      </c>
      <c r="J636" s="404">
        <v>600</v>
      </c>
      <c r="K636" s="400" t="s">
        <v>639</v>
      </c>
      <c r="L636" s="400" t="s">
        <v>645</v>
      </c>
      <c r="M636" s="400" t="s">
        <v>689</v>
      </c>
      <c r="N636" s="400" t="s">
        <v>1308</v>
      </c>
    </row>
    <row r="637" spans="1:14" ht="12.75">
      <c r="A637" s="401"/>
      <c r="B637" s="401"/>
      <c r="C637" s="401"/>
      <c r="D637" s="401"/>
      <c r="E637" s="401"/>
      <c r="F637" s="401"/>
      <c r="G637" s="401"/>
      <c r="H637" s="401"/>
      <c r="I637" s="401"/>
      <c r="J637" s="403"/>
      <c r="K637" s="401"/>
      <c r="L637" s="401"/>
      <c r="M637" s="401"/>
      <c r="N637" s="401"/>
    </row>
    <row r="638" spans="1:14" ht="12.75">
      <c r="A638" s="400"/>
      <c r="B638" s="400" t="s">
        <v>635</v>
      </c>
      <c r="C638" s="400" t="s">
        <v>636</v>
      </c>
      <c r="D638" s="400" t="s">
        <v>1309</v>
      </c>
      <c r="E638" s="400" t="s">
        <v>1310</v>
      </c>
      <c r="F638" s="400" t="s">
        <v>636</v>
      </c>
      <c r="G638" s="400"/>
      <c r="H638" s="400" t="s">
        <v>351</v>
      </c>
      <c r="I638" s="400" t="s">
        <v>636</v>
      </c>
      <c r="J638" s="402">
        <v>3050</v>
      </c>
      <c r="K638" s="400" t="s">
        <v>639</v>
      </c>
      <c r="L638" s="400" t="s">
        <v>645</v>
      </c>
      <c r="M638" s="400" t="s">
        <v>689</v>
      </c>
      <c r="N638" s="400" t="s">
        <v>1311</v>
      </c>
    </row>
    <row r="639" spans="1:14" ht="12.75">
      <c r="A639" s="401"/>
      <c r="B639" s="401"/>
      <c r="C639" s="401"/>
      <c r="D639" s="401"/>
      <c r="E639" s="401"/>
      <c r="F639" s="401"/>
      <c r="G639" s="401"/>
      <c r="H639" s="401"/>
      <c r="I639" s="401"/>
      <c r="J639" s="403"/>
      <c r="K639" s="401"/>
      <c r="L639" s="401"/>
      <c r="M639" s="401"/>
      <c r="N639" s="401"/>
    </row>
    <row r="640" spans="1:14" ht="12.75">
      <c r="A640" s="400"/>
      <c r="B640" s="400" t="s">
        <v>635</v>
      </c>
      <c r="C640" s="400" t="s">
        <v>636</v>
      </c>
      <c r="D640" s="400" t="s">
        <v>1312</v>
      </c>
      <c r="E640" s="400" t="s">
        <v>1313</v>
      </c>
      <c r="F640" s="400" t="s">
        <v>636</v>
      </c>
      <c r="G640" s="400"/>
      <c r="H640" s="400" t="s">
        <v>351</v>
      </c>
      <c r="I640" s="400" t="s">
        <v>636</v>
      </c>
      <c r="J640" s="404">
        <v>240</v>
      </c>
      <c r="K640" s="400" t="s">
        <v>639</v>
      </c>
      <c r="L640" s="400" t="s">
        <v>645</v>
      </c>
      <c r="M640" s="400" t="s">
        <v>689</v>
      </c>
      <c r="N640" s="400" t="s">
        <v>1314</v>
      </c>
    </row>
    <row r="641" spans="1:14" ht="12.75">
      <c r="A641" s="401"/>
      <c r="B641" s="401"/>
      <c r="C641" s="401"/>
      <c r="D641" s="401"/>
      <c r="E641" s="401"/>
      <c r="F641" s="401"/>
      <c r="G641" s="401"/>
      <c r="H641" s="401"/>
      <c r="I641" s="401"/>
      <c r="J641" s="403"/>
      <c r="K641" s="401"/>
      <c r="L641" s="401"/>
      <c r="M641" s="401"/>
      <c r="N641" s="401"/>
    </row>
    <row r="642" spans="1:14" ht="12.75">
      <c r="A642" s="400"/>
      <c r="B642" s="400" t="s">
        <v>635</v>
      </c>
      <c r="C642" s="400" t="s">
        <v>636</v>
      </c>
      <c r="D642" s="400" t="s">
        <v>1315</v>
      </c>
      <c r="E642" s="400" t="s">
        <v>1316</v>
      </c>
      <c r="F642" s="400" t="s">
        <v>636</v>
      </c>
      <c r="G642" s="400"/>
      <c r="H642" s="400" t="s">
        <v>351</v>
      </c>
      <c r="I642" s="400" t="s">
        <v>636</v>
      </c>
      <c r="J642" s="402">
        <v>1692</v>
      </c>
      <c r="K642" s="400" t="s">
        <v>639</v>
      </c>
      <c r="L642" s="400" t="s">
        <v>645</v>
      </c>
      <c r="M642" s="400" t="s">
        <v>689</v>
      </c>
      <c r="N642" s="400" t="s">
        <v>1314</v>
      </c>
    </row>
    <row r="643" spans="1:14" ht="12.75">
      <c r="A643" s="401"/>
      <c r="B643" s="401"/>
      <c r="C643" s="401"/>
      <c r="D643" s="401"/>
      <c r="E643" s="401"/>
      <c r="F643" s="401"/>
      <c r="G643" s="401"/>
      <c r="H643" s="401"/>
      <c r="I643" s="401"/>
      <c r="J643" s="403"/>
      <c r="K643" s="401"/>
      <c r="L643" s="401"/>
      <c r="M643" s="401"/>
      <c r="N643" s="401"/>
    </row>
    <row r="644" spans="1:14" ht="12.75">
      <c r="A644" s="400"/>
      <c r="B644" s="400" t="s">
        <v>635</v>
      </c>
      <c r="C644" s="400" t="s">
        <v>636</v>
      </c>
      <c r="D644" s="400" t="s">
        <v>1317</v>
      </c>
      <c r="E644" s="400" t="s">
        <v>1318</v>
      </c>
      <c r="F644" s="400" t="s">
        <v>636</v>
      </c>
      <c r="G644" s="400"/>
      <c r="H644" s="400" t="s">
        <v>220</v>
      </c>
      <c r="I644" s="400" t="s">
        <v>636</v>
      </c>
      <c r="J644" s="404">
        <v>185</v>
      </c>
      <c r="K644" s="400" t="s">
        <v>639</v>
      </c>
      <c r="L644" s="400" t="s">
        <v>640</v>
      </c>
      <c r="M644" s="400" t="s">
        <v>641</v>
      </c>
      <c r="N644" s="400" t="s">
        <v>642</v>
      </c>
    </row>
    <row r="645" spans="1:14" ht="12.75">
      <c r="A645" s="401"/>
      <c r="B645" s="401"/>
      <c r="C645" s="401"/>
      <c r="D645" s="401"/>
      <c r="E645" s="401"/>
      <c r="F645" s="401"/>
      <c r="G645" s="401"/>
      <c r="H645" s="401"/>
      <c r="I645" s="401"/>
      <c r="J645" s="403"/>
      <c r="K645" s="401"/>
      <c r="L645" s="401"/>
      <c r="M645" s="401"/>
      <c r="N645" s="401"/>
    </row>
    <row r="646" spans="1:14" ht="12.75">
      <c r="A646" s="400"/>
      <c r="B646" s="400" t="s">
        <v>635</v>
      </c>
      <c r="C646" s="400" t="s">
        <v>636</v>
      </c>
      <c r="D646" s="400" t="s">
        <v>1319</v>
      </c>
      <c r="E646" s="400" t="s">
        <v>1320</v>
      </c>
      <c r="F646" s="400" t="s">
        <v>636</v>
      </c>
      <c r="G646" s="400"/>
      <c r="H646" s="400" t="s">
        <v>351</v>
      </c>
      <c r="I646" s="400" t="s">
        <v>636</v>
      </c>
      <c r="J646" s="404">
        <v>105</v>
      </c>
      <c r="K646" s="400" t="s">
        <v>639</v>
      </c>
      <c r="L646" s="400" t="s">
        <v>645</v>
      </c>
      <c r="M646" s="400" t="s">
        <v>641</v>
      </c>
      <c r="N646" s="400" t="s">
        <v>1259</v>
      </c>
    </row>
    <row r="647" spans="1:14" ht="12.75">
      <c r="A647" s="401"/>
      <c r="B647" s="401"/>
      <c r="C647" s="401"/>
      <c r="D647" s="401"/>
      <c r="E647" s="401"/>
      <c r="F647" s="401"/>
      <c r="G647" s="401"/>
      <c r="H647" s="401"/>
      <c r="I647" s="401"/>
      <c r="J647" s="403"/>
      <c r="K647" s="401"/>
      <c r="L647" s="401"/>
      <c r="M647" s="401"/>
      <c r="N647" s="401"/>
    </row>
    <row r="648" spans="1:14" ht="12.75">
      <c r="A648" s="400"/>
      <c r="B648" s="400" t="s">
        <v>635</v>
      </c>
      <c r="C648" s="400" t="s">
        <v>636</v>
      </c>
      <c r="D648" s="400" t="s">
        <v>1321</v>
      </c>
      <c r="E648" s="400" t="s">
        <v>1322</v>
      </c>
      <c r="F648" s="400" t="s">
        <v>636</v>
      </c>
      <c r="G648" s="400"/>
      <c r="H648" s="400" t="s">
        <v>220</v>
      </c>
      <c r="I648" s="400" t="s">
        <v>636</v>
      </c>
      <c r="J648" s="404">
        <v>185</v>
      </c>
      <c r="K648" s="400" t="s">
        <v>639</v>
      </c>
      <c r="L648" s="400" t="s">
        <v>640</v>
      </c>
      <c r="M648" s="400" t="s">
        <v>641</v>
      </c>
      <c r="N648" s="400" t="s">
        <v>642</v>
      </c>
    </row>
    <row r="649" spans="1:14" ht="12.75">
      <c r="A649" s="401"/>
      <c r="B649" s="401"/>
      <c r="C649" s="401"/>
      <c r="D649" s="401"/>
      <c r="E649" s="401"/>
      <c r="F649" s="401"/>
      <c r="G649" s="401"/>
      <c r="H649" s="401"/>
      <c r="I649" s="401"/>
      <c r="J649" s="403"/>
      <c r="K649" s="401"/>
      <c r="L649" s="401"/>
      <c r="M649" s="401"/>
      <c r="N649" s="401"/>
    </row>
    <row r="650" spans="1:14" ht="12.75">
      <c r="A650" s="400"/>
      <c r="B650" s="400" t="s">
        <v>635</v>
      </c>
      <c r="C650" s="400" t="s">
        <v>636</v>
      </c>
      <c r="D650" s="400" t="s">
        <v>1323</v>
      </c>
      <c r="E650" s="400" t="s">
        <v>1324</v>
      </c>
      <c r="F650" s="400" t="s">
        <v>636</v>
      </c>
      <c r="G650" s="400"/>
      <c r="H650" s="400" t="s">
        <v>351</v>
      </c>
      <c r="I650" s="400" t="s">
        <v>636</v>
      </c>
      <c r="J650" s="404">
        <v>105</v>
      </c>
      <c r="K650" s="400" t="s">
        <v>639</v>
      </c>
      <c r="L650" s="400" t="s">
        <v>645</v>
      </c>
      <c r="M650" s="400" t="s">
        <v>641</v>
      </c>
      <c r="N650" s="400" t="s">
        <v>1259</v>
      </c>
    </row>
    <row r="651" spans="1:14" ht="12.75">
      <c r="A651" s="401"/>
      <c r="B651" s="401"/>
      <c r="C651" s="401"/>
      <c r="D651" s="401"/>
      <c r="E651" s="401"/>
      <c r="F651" s="401"/>
      <c r="G651" s="401"/>
      <c r="H651" s="401"/>
      <c r="I651" s="401"/>
      <c r="J651" s="403"/>
      <c r="K651" s="401"/>
      <c r="L651" s="401"/>
      <c r="M651" s="401"/>
      <c r="N651" s="401"/>
    </row>
    <row r="652" spans="1:14" ht="12.75">
      <c r="A652" s="400"/>
      <c r="B652" s="400" t="s">
        <v>635</v>
      </c>
      <c r="C652" s="400" t="s">
        <v>636</v>
      </c>
      <c r="D652" s="400" t="s">
        <v>1325</v>
      </c>
      <c r="E652" s="400" t="s">
        <v>1326</v>
      </c>
      <c r="F652" s="400" t="s">
        <v>636</v>
      </c>
      <c r="G652" s="400"/>
      <c r="H652" s="400" t="s">
        <v>220</v>
      </c>
      <c r="I652" s="400" t="s">
        <v>636</v>
      </c>
      <c r="J652" s="404">
        <v>185</v>
      </c>
      <c r="K652" s="400" t="s">
        <v>639</v>
      </c>
      <c r="L652" s="400" t="s">
        <v>640</v>
      </c>
      <c r="M652" s="400" t="s">
        <v>641</v>
      </c>
      <c r="N652" s="400" t="s">
        <v>642</v>
      </c>
    </row>
    <row r="653" spans="1:14" ht="12.75">
      <c r="A653" s="401"/>
      <c r="B653" s="401"/>
      <c r="C653" s="401"/>
      <c r="D653" s="401"/>
      <c r="E653" s="401"/>
      <c r="F653" s="401"/>
      <c r="G653" s="401"/>
      <c r="H653" s="401"/>
      <c r="I653" s="401"/>
      <c r="J653" s="403"/>
      <c r="K653" s="401"/>
      <c r="L653" s="401"/>
      <c r="M653" s="401"/>
      <c r="N653" s="401"/>
    </row>
    <row r="654" spans="1:14" ht="12.75">
      <c r="A654" s="400"/>
      <c r="B654" s="400" t="s">
        <v>635</v>
      </c>
      <c r="C654" s="400" t="s">
        <v>636</v>
      </c>
      <c r="D654" s="400" t="s">
        <v>1327</v>
      </c>
      <c r="E654" s="400" t="s">
        <v>1328</v>
      </c>
      <c r="F654" s="400" t="s">
        <v>636</v>
      </c>
      <c r="G654" s="400"/>
      <c r="H654" s="400" t="s">
        <v>351</v>
      </c>
      <c r="I654" s="400" t="s">
        <v>636</v>
      </c>
      <c r="J654" s="404">
        <v>77.5</v>
      </c>
      <c r="K654" s="400" t="s">
        <v>639</v>
      </c>
      <c r="L654" s="400" t="s">
        <v>645</v>
      </c>
      <c r="M654" s="400" t="s">
        <v>641</v>
      </c>
      <c r="N654" s="400" t="s">
        <v>1259</v>
      </c>
    </row>
    <row r="655" spans="1:14" ht="12.75">
      <c r="A655" s="401"/>
      <c r="B655" s="401"/>
      <c r="C655" s="401"/>
      <c r="D655" s="401"/>
      <c r="E655" s="401"/>
      <c r="F655" s="401"/>
      <c r="G655" s="401"/>
      <c r="H655" s="401"/>
      <c r="I655" s="401"/>
      <c r="J655" s="403"/>
      <c r="K655" s="401"/>
      <c r="L655" s="401"/>
      <c r="M655" s="401"/>
      <c r="N655" s="401"/>
    </row>
    <row r="656" spans="1:14" ht="12.75">
      <c r="A656" s="400"/>
      <c r="B656" s="400" t="s">
        <v>635</v>
      </c>
      <c r="C656" s="400" t="s">
        <v>636</v>
      </c>
      <c r="D656" s="400" t="s">
        <v>1329</v>
      </c>
      <c r="E656" s="400" t="s">
        <v>1330</v>
      </c>
      <c r="F656" s="400" t="s">
        <v>636</v>
      </c>
      <c r="G656" s="400"/>
      <c r="H656" s="400" t="s">
        <v>351</v>
      </c>
      <c r="I656" s="400" t="s">
        <v>636</v>
      </c>
      <c r="J656" s="404">
        <v>280.8</v>
      </c>
      <c r="K656" s="400" t="s">
        <v>639</v>
      </c>
      <c r="L656" s="400" t="s">
        <v>645</v>
      </c>
      <c r="M656" s="400" t="s">
        <v>689</v>
      </c>
      <c r="N656" s="400" t="s">
        <v>1331</v>
      </c>
    </row>
    <row r="657" spans="1:14" ht="12.75">
      <c r="A657" s="401"/>
      <c r="B657" s="401"/>
      <c r="C657" s="401"/>
      <c r="D657" s="401"/>
      <c r="E657" s="401"/>
      <c r="F657" s="401"/>
      <c r="G657" s="401"/>
      <c r="H657" s="401"/>
      <c r="I657" s="401"/>
      <c r="J657" s="403"/>
      <c r="K657" s="401"/>
      <c r="L657" s="401"/>
      <c r="M657" s="401"/>
      <c r="N657" s="401"/>
    </row>
    <row r="658" spans="1:14" ht="12.75">
      <c r="A658" s="400"/>
      <c r="B658" s="400" t="s">
        <v>635</v>
      </c>
      <c r="C658" s="400" t="s">
        <v>636</v>
      </c>
      <c r="D658" s="400" t="s">
        <v>1332</v>
      </c>
      <c r="E658" s="400" t="s">
        <v>1333</v>
      </c>
      <c r="F658" s="400" t="s">
        <v>636</v>
      </c>
      <c r="G658" s="400"/>
      <c r="H658" s="400" t="s">
        <v>220</v>
      </c>
      <c r="I658" s="400" t="s">
        <v>636</v>
      </c>
      <c r="J658" s="402">
        <v>10728.3</v>
      </c>
      <c r="K658" s="400" t="s">
        <v>639</v>
      </c>
      <c r="L658" s="400" t="s">
        <v>645</v>
      </c>
      <c r="M658" s="400" t="s">
        <v>431</v>
      </c>
      <c r="N658" s="400" t="s">
        <v>1334</v>
      </c>
    </row>
    <row r="659" spans="1:14" ht="12.75">
      <c r="A659" s="401"/>
      <c r="B659" s="401"/>
      <c r="C659" s="401"/>
      <c r="D659" s="401"/>
      <c r="E659" s="401"/>
      <c r="F659" s="401"/>
      <c r="G659" s="401"/>
      <c r="H659" s="401"/>
      <c r="I659" s="401"/>
      <c r="J659" s="403"/>
      <c r="K659" s="401"/>
      <c r="L659" s="401"/>
      <c r="M659" s="401"/>
      <c r="N659" s="401"/>
    </row>
    <row r="660" spans="1:14" ht="12.75">
      <c r="A660" s="400"/>
      <c r="B660" s="400" t="s">
        <v>635</v>
      </c>
      <c r="C660" s="400" t="s">
        <v>636</v>
      </c>
      <c r="D660" s="400" t="s">
        <v>1335</v>
      </c>
      <c r="E660" s="400" t="s">
        <v>1336</v>
      </c>
      <c r="F660" s="400" t="s">
        <v>636</v>
      </c>
      <c r="G660" s="400"/>
      <c r="H660" s="400" t="s">
        <v>220</v>
      </c>
      <c r="I660" s="400" t="s">
        <v>636</v>
      </c>
      <c r="J660" s="404">
        <v>182.5</v>
      </c>
      <c r="K660" s="400" t="s">
        <v>639</v>
      </c>
      <c r="L660" s="400" t="s">
        <v>640</v>
      </c>
      <c r="M660" s="400" t="s">
        <v>641</v>
      </c>
      <c r="N660" s="400" t="s">
        <v>642</v>
      </c>
    </row>
    <row r="661" spans="1:14" ht="12.75">
      <c r="A661" s="401"/>
      <c r="B661" s="401"/>
      <c r="C661" s="401"/>
      <c r="D661" s="401"/>
      <c r="E661" s="401"/>
      <c r="F661" s="401"/>
      <c r="G661" s="401"/>
      <c r="H661" s="401"/>
      <c r="I661" s="401"/>
      <c r="J661" s="403"/>
      <c r="K661" s="401"/>
      <c r="L661" s="401"/>
      <c r="M661" s="401"/>
      <c r="N661" s="401"/>
    </row>
    <row r="662" spans="1:14" ht="12.75">
      <c r="A662" s="400"/>
      <c r="B662" s="400" t="s">
        <v>635</v>
      </c>
      <c r="C662" s="400" t="s">
        <v>636</v>
      </c>
      <c r="D662" s="400" t="s">
        <v>1337</v>
      </c>
      <c r="E662" s="400" t="s">
        <v>1338</v>
      </c>
      <c r="F662" s="400" t="s">
        <v>636</v>
      </c>
      <c r="G662" s="400"/>
      <c r="H662" s="400" t="s">
        <v>351</v>
      </c>
      <c r="I662" s="400" t="s">
        <v>636</v>
      </c>
      <c r="J662" s="404">
        <v>105</v>
      </c>
      <c r="K662" s="400" t="s">
        <v>639</v>
      </c>
      <c r="L662" s="400" t="s">
        <v>645</v>
      </c>
      <c r="M662" s="400" t="s">
        <v>641</v>
      </c>
      <c r="N662" s="400" t="s">
        <v>1259</v>
      </c>
    </row>
    <row r="663" spans="1:14" ht="12.75">
      <c r="A663" s="401"/>
      <c r="B663" s="401"/>
      <c r="C663" s="401"/>
      <c r="D663" s="401"/>
      <c r="E663" s="401"/>
      <c r="F663" s="401"/>
      <c r="G663" s="401"/>
      <c r="H663" s="401"/>
      <c r="I663" s="401"/>
      <c r="J663" s="403"/>
      <c r="K663" s="401"/>
      <c r="L663" s="401"/>
      <c r="M663" s="401"/>
      <c r="N663" s="401"/>
    </row>
    <row r="664" spans="1:14" ht="12.75">
      <c r="A664" s="400"/>
      <c r="B664" s="400" t="s">
        <v>635</v>
      </c>
      <c r="C664" s="400" t="s">
        <v>636</v>
      </c>
      <c r="D664" s="400" t="s">
        <v>1339</v>
      </c>
      <c r="E664" s="400" t="s">
        <v>1340</v>
      </c>
      <c r="F664" s="400" t="s">
        <v>636</v>
      </c>
      <c r="G664" s="400"/>
      <c r="H664" s="400" t="s">
        <v>220</v>
      </c>
      <c r="I664" s="400" t="s">
        <v>636</v>
      </c>
      <c r="J664" s="404">
        <v>185</v>
      </c>
      <c r="K664" s="400" t="s">
        <v>639</v>
      </c>
      <c r="L664" s="400" t="s">
        <v>640</v>
      </c>
      <c r="M664" s="400" t="s">
        <v>641</v>
      </c>
      <c r="N664" s="400" t="s">
        <v>642</v>
      </c>
    </row>
    <row r="665" spans="1:14" ht="12.75">
      <c r="A665" s="401"/>
      <c r="B665" s="401"/>
      <c r="C665" s="401"/>
      <c r="D665" s="401"/>
      <c r="E665" s="401"/>
      <c r="F665" s="401"/>
      <c r="G665" s="401"/>
      <c r="H665" s="401"/>
      <c r="I665" s="401"/>
      <c r="J665" s="403"/>
      <c r="K665" s="401"/>
      <c r="L665" s="401"/>
      <c r="M665" s="401"/>
      <c r="N665" s="401"/>
    </row>
    <row r="666" spans="1:14" ht="12.75">
      <c r="A666" s="400"/>
      <c r="B666" s="400" t="s">
        <v>635</v>
      </c>
      <c r="C666" s="400" t="s">
        <v>636</v>
      </c>
      <c r="D666" s="400" t="s">
        <v>1341</v>
      </c>
      <c r="E666" s="400" t="s">
        <v>1342</v>
      </c>
      <c r="F666" s="400" t="s">
        <v>636</v>
      </c>
      <c r="G666" s="400"/>
      <c r="H666" s="400" t="s">
        <v>351</v>
      </c>
      <c r="I666" s="400" t="s">
        <v>636</v>
      </c>
      <c r="J666" s="404">
        <v>77.5</v>
      </c>
      <c r="K666" s="400" t="s">
        <v>639</v>
      </c>
      <c r="L666" s="400" t="s">
        <v>645</v>
      </c>
      <c r="M666" s="400" t="s">
        <v>641</v>
      </c>
      <c r="N666" s="400" t="s">
        <v>1259</v>
      </c>
    </row>
    <row r="667" spans="1:14" ht="12.75">
      <c r="A667" s="401"/>
      <c r="B667" s="401"/>
      <c r="C667" s="401"/>
      <c r="D667" s="401"/>
      <c r="E667" s="401"/>
      <c r="F667" s="401"/>
      <c r="G667" s="401"/>
      <c r="H667" s="401"/>
      <c r="I667" s="401"/>
      <c r="J667" s="403"/>
      <c r="K667" s="401"/>
      <c r="L667" s="401"/>
      <c r="M667" s="401"/>
      <c r="N667" s="401"/>
    </row>
    <row r="668" spans="1:14" ht="12.75">
      <c r="A668" s="400"/>
      <c r="B668" s="400" t="s">
        <v>635</v>
      </c>
      <c r="C668" s="400" t="s">
        <v>636</v>
      </c>
      <c r="D668" s="400" t="s">
        <v>1343</v>
      </c>
      <c r="E668" s="400" t="s">
        <v>1344</v>
      </c>
      <c r="F668" s="400" t="s">
        <v>636</v>
      </c>
      <c r="G668" s="400"/>
      <c r="H668" s="400" t="s">
        <v>220</v>
      </c>
      <c r="I668" s="400" t="s">
        <v>636</v>
      </c>
      <c r="J668" s="404">
        <v>185</v>
      </c>
      <c r="K668" s="400" t="s">
        <v>639</v>
      </c>
      <c r="L668" s="400" t="s">
        <v>640</v>
      </c>
      <c r="M668" s="400" t="s">
        <v>641</v>
      </c>
      <c r="N668" s="400" t="s">
        <v>642</v>
      </c>
    </row>
    <row r="669" spans="1:14" ht="12.75">
      <c r="A669" s="401"/>
      <c r="B669" s="401"/>
      <c r="C669" s="401"/>
      <c r="D669" s="401"/>
      <c r="E669" s="401"/>
      <c r="F669" s="401"/>
      <c r="G669" s="401"/>
      <c r="H669" s="401"/>
      <c r="I669" s="401"/>
      <c r="J669" s="403"/>
      <c r="K669" s="401"/>
      <c r="L669" s="401"/>
      <c r="M669" s="401"/>
      <c r="N669" s="401"/>
    </row>
    <row r="670" spans="1:14" ht="12.75">
      <c r="A670" s="400"/>
      <c r="B670" s="400" t="s">
        <v>635</v>
      </c>
      <c r="C670" s="400" t="s">
        <v>636</v>
      </c>
      <c r="D670" s="400" t="s">
        <v>1345</v>
      </c>
      <c r="E670" s="400" t="s">
        <v>1346</v>
      </c>
      <c r="F670" s="400" t="s">
        <v>636</v>
      </c>
      <c r="G670" s="400"/>
      <c r="H670" s="400" t="s">
        <v>351</v>
      </c>
      <c r="I670" s="400" t="s">
        <v>636</v>
      </c>
      <c r="J670" s="404">
        <v>105</v>
      </c>
      <c r="K670" s="400" t="s">
        <v>639</v>
      </c>
      <c r="L670" s="400" t="s">
        <v>645</v>
      </c>
      <c r="M670" s="400" t="s">
        <v>641</v>
      </c>
      <c r="N670" s="400" t="s">
        <v>1259</v>
      </c>
    </row>
    <row r="671" spans="1:14" ht="12.75">
      <c r="A671" s="401"/>
      <c r="B671" s="401"/>
      <c r="C671" s="401"/>
      <c r="D671" s="401"/>
      <c r="E671" s="401"/>
      <c r="F671" s="401"/>
      <c r="G671" s="401"/>
      <c r="H671" s="401"/>
      <c r="I671" s="401"/>
      <c r="J671" s="403"/>
      <c r="K671" s="401"/>
      <c r="L671" s="401"/>
      <c r="M671" s="401"/>
      <c r="N671" s="401"/>
    </row>
    <row r="672" spans="1:14" ht="12.75">
      <c r="A672" s="400"/>
      <c r="B672" s="400" t="s">
        <v>635</v>
      </c>
      <c r="C672" s="400" t="s">
        <v>636</v>
      </c>
      <c r="D672" s="400" t="s">
        <v>1347</v>
      </c>
      <c r="E672" s="400" t="s">
        <v>1348</v>
      </c>
      <c r="F672" s="400" t="s">
        <v>636</v>
      </c>
      <c r="G672" s="400"/>
      <c r="H672" s="400" t="s">
        <v>220</v>
      </c>
      <c r="I672" s="400" t="s">
        <v>636</v>
      </c>
      <c r="J672" s="404">
        <v>212.5</v>
      </c>
      <c r="K672" s="400" t="s">
        <v>639</v>
      </c>
      <c r="L672" s="400" t="s">
        <v>640</v>
      </c>
      <c r="M672" s="400" t="s">
        <v>641</v>
      </c>
      <c r="N672" s="400" t="s">
        <v>642</v>
      </c>
    </row>
    <row r="673" spans="1:14" ht="12.75">
      <c r="A673" s="401"/>
      <c r="B673" s="401"/>
      <c r="C673" s="401"/>
      <c r="D673" s="401"/>
      <c r="E673" s="401"/>
      <c r="F673" s="401"/>
      <c r="G673" s="401"/>
      <c r="H673" s="401"/>
      <c r="I673" s="401"/>
      <c r="J673" s="403"/>
      <c r="K673" s="401"/>
      <c r="L673" s="401"/>
      <c r="M673" s="401"/>
      <c r="N673" s="401"/>
    </row>
    <row r="674" spans="1:14" ht="12.75">
      <c r="A674" s="400"/>
      <c r="B674" s="400" t="s">
        <v>635</v>
      </c>
      <c r="C674" s="400" t="s">
        <v>636</v>
      </c>
      <c r="D674" s="400" t="s">
        <v>1349</v>
      </c>
      <c r="E674" s="400" t="s">
        <v>1350</v>
      </c>
      <c r="F674" s="400" t="s">
        <v>636</v>
      </c>
      <c r="G674" s="400"/>
      <c r="H674" s="400" t="s">
        <v>351</v>
      </c>
      <c r="I674" s="400" t="s">
        <v>636</v>
      </c>
      <c r="J674" s="404">
        <v>105</v>
      </c>
      <c r="K674" s="400" t="s">
        <v>639</v>
      </c>
      <c r="L674" s="400" t="s">
        <v>645</v>
      </c>
      <c r="M674" s="400" t="s">
        <v>641</v>
      </c>
      <c r="N674" s="400" t="s">
        <v>1259</v>
      </c>
    </row>
    <row r="675" spans="1:14" ht="12.75">
      <c r="A675" s="401"/>
      <c r="B675" s="401"/>
      <c r="C675" s="401"/>
      <c r="D675" s="401"/>
      <c r="E675" s="401"/>
      <c r="F675" s="401"/>
      <c r="G675" s="401"/>
      <c r="H675" s="401"/>
      <c r="I675" s="401"/>
      <c r="J675" s="403"/>
      <c r="K675" s="401"/>
      <c r="L675" s="401"/>
      <c r="M675" s="401"/>
      <c r="N675" s="401"/>
    </row>
    <row r="676" spans="1:14" ht="12.75">
      <c r="A676" s="400"/>
      <c r="B676" s="400" t="s">
        <v>635</v>
      </c>
      <c r="C676" s="400" t="s">
        <v>636</v>
      </c>
      <c r="D676" s="400" t="s">
        <v>1351</v>
      </c>
      <c r="E676" s="400" t="s">
        <v>1352</v>
      </c>
      <c r="F676" s="400" t="s">
        <v>636</v>
      </c>
      <c r="G676" s="400"/>
      <c r="H676" s="400" t="s">
        <v>220</v>
      </c>
      <c r="I676" s="400" t="s">
        <v>636</v>
      </c>
      <c r="J676" s="402">
        <v>2656.84</v>
      </c>
      <c r="K676" s="400" t="s">
        <v>639</v>
      </c>
      <c r="L676" s="400" t="s">
        <v>640</v>
      </c>
      <c r="M676" s="400" t="s">
        <v>689</v>
      </c>
      <c r="N676" s="400" t="s">
        <v>1287</v>
      </c>
    </row>
    <row r="677" spans="1:14" ht="12.75">
      <c r="A677" s="401"/>
      <c r="B677" s="401"/>
      <c r="C677" s="401"/>
      <c r="D677" s="401"/>
      <c r="E677" s="401"/>
      <c r="F677" s="401"/>
      <c r="G677" s="401"/>
      <c r="H677" s="401"/>
      <c r="I677" s="401"/>
      <c r="J677" s="403"/>
      <c r="K677" s="401"/>
      <c r="L677" s="401"/>
      <c r="M677" s="401"/>
      <c r="N677" s="401"/>
    </row>
    <row r="678" spans="1:14" ht="12.75">
      <c r="A678" s="400"/>
      <c r="B678" s="400" t="s">
        <v>635</v>
      </c>
      <c r="C678" s="400" t="s">
        <v>636</v>
      </c>
      <c r="D678" s="400" t="s">
        <v>1353</v>
      </c>
      <c r="E678" s="400" t="s">
        <v>1354</v>
      </c>
      <c r="F678" s="400" t="s">
        <v>636</v>
      </c>
      <c r="G678" s="400"/>
      <c r="H678" s="400" t="s">
        <v>220</v>
      </c>
      <c r="I678" s="400" t="s">
        <v>636</v>
      </c>
      <c r="J678" s="404">
        <v>600</v>
      </c>
      <c r="K678" s="400" t="s">
        <v>639</v>
      </c>
      <c r="L678" s="400" t="s">
        <v>640</v>
      </c>
      <c r="M678" s="400" t="s">
        <v>689</v>
      </c>
      <c r="N678" s="400" t="s">
        <v>1299</v>
      </c>
    </row>
    <row r="679" spans="1:14" ht="12.75">
      <c r="A679" s="401"/>
      <c r="B679" s="401"/>
      <c r="C679" s="401"/>
      <c r="D679" s="401"/>
      <c r="E679" s="401"/>
      <c r="F679" s="401"/>
      <c r="G679" s="401"/>
      <c r="H679" s="401"/>
      <c r="I679" s="401"/>
      <c r="J679" s="403"/>
      <c r="K679" s="401"/>
      <c r="L679" s="401"/>
      <c r="M679" s="401"/>
      <c r="N679" s="401"/>
    </row>
    <row r="680" spans="1:14" ht="12.75">
      <c r="A680" s="400"/>
      <c r="B680" s="400" t="s">
        <v>635</v>
      </c>
      <c r="C680" s="400" t="s">
        <v>636</v>
      </c>
      <c r="D680" s="400" t="s">
        <v>1355</v>
      </c>
      <c r="E680" s="400" t="s">
        <v>1356</v>
      </c>
      <c r="F680" s="400" t="s">
        <v>636</v>
      </c>
      <c r="G680" s="400"/>
      <c r="H680" s="400" t="s">
        <v>220</v>
      </c>
      <c r="I680" s="400" t="s">
        <v>636</v>
      </c>
      <c r="J680" s="402">
        <v>2041</v>
      </c>
      <c r="K680" s="400" t="s">
        <v>639</v>
      </c>
      <c r="L680" s="400" t="s">
        <v>640</v>
      </c>
      <c r="M680" s="400" t="s">
        <v>689</v>
      </c>
      <c r="N680" s="400" t="s">
        <v>1296</v>
      </c>
    </row>
    <row r="681" spans="1:14" ht="12.75">
      <c r="A681" s="401"/>
      <c r="B681" s="401"/>
      <c r="C681" s="401"/>
      <c r="D681" s="401"/>
      <c r="E681" s="401"/>
      <c r="F681" s="401"/>
      <c r="G681" s="401"/>
      <c r="H681" s="401"/>
      <c r="I681" s="401"/>
      <c r="J681" s="403"/>
      <c r="K681" s="401"/>
      <c r="L681" s="401"/>
      <c r="M681" s="401"/>
      <c r="N681" s="401"/>
    </row>
    <row r="682" spans="1:14" ht="12.75">
      <c r="A682" s="400"/>
      <c r="B682" s="400" t="s">
        <v>635</v>
      </c>
      <c r="C682" s="400" t="s">
        <v>636</v>
      </c>
      <c r="D682" s="400" t="s">
        <v>1357</v>
      </c>
      <c r="E682" s="400" t="s">
        <v>1358</v>
      </c>
      <c r="F682" s="400" t="s">
        <v>636</v>
      </c>
      <c r="G682" s="400"/>
      <c r="H682" s="400" t="s">
        <v>220</v>
      </c>
      <c r="I682" s="400" t="s">
        <v>636</v>
      </c>
      <c r="J682" s="402">
        <v>5778.7</v>
      </c>
      <c r="K682" s="400" t="s">
        <v>639</v>
      </c>
      <c r="L682" s="400" t="s">
        <v>640</v>
      </c>
      <c r="M682" s="400" t="s">
        <v>689</v>
      </c>
      <c r="N682" s="400" t="s">
        <v>1290</v>
      </c>
    </row>
    <row r="683" spans="1:14" ht="12.75">
      <c r="A683" s="401"/>
      <c r="B683" s="401"/>
      <c r="C683" s="401"/>
      <c r="D683" s="401"/>
      <c r="E683" s="401"/>
      <c r="F683" s="401"/>
      <c r="G683" s="401"/>
      <c r="H683" s="401"/>
      <c r="I683" s="401"/>
      <c r="J683" s="403"/>
      <c r="K683" s="401"/>
      <c r="L683" s="401"/>
      <c r="M683" s="401"/>
      <c r="N683" s="401"/>
    </row>
    <row r="684" spans="1:14" ht="12.75">
      <c r="A684" s="400"/>
      <c r="B684" s="400" t="s">
        <v>635</v>
      </c>
      <c r="C684" s="400" t="s">
        <v>636</v>
      </c>
      <c r="D684" s="400" t="s">
        <v>1359</v>
      </c>
      <c r="E684" s="400" t="s">
        <v>1360</v>
      </c>
      <c r="F684" s="400" t="s">
        <v>636</v>
      </c>
      <c r="G684" s="400"/>
      <c r="H684" s="400" t="s">
        <v>351</v>
      </c>
      <c r="I684" s="400" t="s">
        <v>636</v>
      </c>
      <c r="J684" s="402">
        <v>1943.6</v>
      </c>
      <c r="K684" s="400" t="s">
        <v>639</v>
      </c>
      <c r="L684" s="400" t="s">
        <v>645</v>
      </c>
      <c r="M684" s="400" t="s">
        <v>689</v>
      </c>
      <c r="N684" s="400" t="s">
        <v>1361</v>
      </c>
    </row>
    <row r="685" spans="1:14" ht="12.75">
      <c r="A685" s="401"/>
      <c r="B685" s="401"/>
      <c r="C685" s="401"/>
      <c r="D685" s="401"/>
      <c r="E685" s="401"/>
      <c r="F685" s="401"/>
      <c r="G685" s="401"/>
      <c r="H685" s="401"/>
      <c r="I685" s="401"/>
      <c r="J685" s="403"/>
      <c r="K685" s="401"/>
      <c r="L685" s="401"/>
      <c r="M685" s="401"/>
      <c r="N685" s="401"/>
    </row>
    <row r="686" spans="1:14" ht="12.75">
      <c r="A686" s="400"/>
      <c r="B686" s="400" t="s">
        <v>635</v>
      </c>
      <c r="C686" s="400" t="s">
        <v>636</v>
      </c>
      <c r="D686" s="400" t="s">
        <v>1362</v>
      </c>
      <c r="E686" s="400" t="s">
        <v>1363</v>
      </c>
      <c r="F686" s="400" t="s">
        <v>636</v>
      </c>
      <c r="G686" s="400"/>
      <c r="H686" s="400" t="s">
        <v>351</v>
      </c>
      <c r="I686" s="400" t="s">
        <v>636</v>
      </c>
      <c r="J686" s="402">
        <v>1650</v>
      </c>
      <c r="K686" s="400" t="s">
        <v>639</v>
      </c>
      <c r="L686" s="400" t="s">
        <v>645</v>
      </c>
      <c r="M686" s="400" t="s">
        <v>689</v>
      </c>
      <c r="N686" s="400" t="s">
        <v>1364</v>
      </c>
    </row>
    <row r="687" spans="1:14" ht="12.75">
      <c r="A687" s="401"/>
      <c r="B687" s="401"/>
      <c r="C687" s="401"/>
      <c r="D687" s="401"/>
      <c r="E687" s="401"/>
      <c r="F687" s="401"/>
      <c r="G687" s="401"/>
      <c r="H687" s="401"/>
      <c r="I687" s="401"/>
      <c r="J687" s="403"/>
      <c r="K687" s="401"/>
      <c r="L687" s="401"/>
      <c r="M687" s="401"/>
      <c r="N687" s="401"/>
    </row>
    <row r="688" spans="1:14" ht="12.75">
      <c r="A688" s="400"/>
      <c r="B688" s="400" t="s">
        <v>635</v>
      </c>
      <c r="C688" s="400" t="s">
        <v>636</v>
      </c>
      <c r="D688" s="400" t="s">
        <v>1365</v>
      </c>
      <c r="E688" s="400" t="s">
        <v>1366</v>
      </c>
      <c r="F688" s="400" t="s">
        <v>636</v>
      </c>
      <c r="G688" s="400"/>
      <c r="H688" s="400" t="s">
        <v>351</v>
      </c>
      <c r="I688" s="400" t="s">
        <v>636</v>
      </c>
      <c r="J688" s="404">
        <v>588</v>
      </c>
      <c r="K688" s="400" t="s">
        <v>639</v>
      </c>
      <c r="L688" s="400" t="s">
        <v>645</v>
      </c>
      <c r="M688" s="400" t="s">
        <v>689</v>
      </c>
      <c r="N688" s="400" t="s">
        <v>1367</v>
      </c>
    </row>
    <row r="689" spans="1:14" ht="12.75">
      <c r="A689" s="401"/>
      <c r="B689" s="401"/>
      <c r="C689" s="401"/>
      <c r="D689" s="401"/>
      <c r="E689" s="401"/>
      <c r="F689" s="401"/>
      <c r="G689" s="401"/>
      <c r="H689" s="401"/>
      <c r="I689" s="401"/>
      <c r="J689" s="403"/>
      <c r="K689" s="401"/>
      <c r="L689" s="401"/>
      <c r="M689" s="401"/>
      <c r="N689" s="401"/>
    </row>
    <row r="690" spans="1:14" ht="12.75">
      <c r="A690" s="400"/>
      <c r="B690" s="400" t="s">
        <v>635</v>
      </c>
      <c r="C690" s="400" t="s">
        <v>636</v>
      </c>
      <c r="D690" s="400" t="s">
        <v>1368</v>
      </c>
      <c r="E690" s="400" t="s">
        <v>1369</v>
      </c>
      <c r="F690" s="400" t="s">
        <v>636</v>
      </c>
      <c r="G690" s="400"/>
      <c r="H690" s="400" t="s">
        <v>351</v>
      </c>
      <c r="I690" s="400" t="s">
        <v>636</v>
      </c>
      <c r="J690" s="402">
        <v>4530</v>
      </c>
      <c r="K690" s="400" t="s">
        <v>639</v>
      </c>
      <c r="L690" s="400" t="s">
        <v>645</v>
      </c>
      <c r="M690" s="400" t="s">
        <v>689</v>
      </c>
      <c r="N690" s="400" t="s">
        <v>1370</v>
      </c>
    </row>
    <row r="691" spans="1:14" ht="12.75">
      <c r="A691" s="401"/>
      <c r="B691" s="401"/>
      <c r="C691" s="401"/>
      <c r="D691" s="401"/>
      <c r="E691" s="401"/>
      <c r="F691" s="401"/>
      <c r="G691" s="401"/>
      <c r="H691" s="401"/>
      <c r="I691" s="401"/>
      <c r="J691" s="403"/>
      <c r="K691" s="401"/>
      <c r="L691" s="401"/>
      <c r="M691" s="401"/>
      <c r="N691" s="401"/>
    </row>
    <row r="692" spans="1:14" ht="12.75">
      <c r="A692" s="400"/>
      <c r="B692" s="400" t="s">
        <v>635</v>
      </c>
      <c r="C692" s="400" t="s">
        <v>636</v>
      </c>
      <c r="D692" s="400" t="s">
        <v>1371</v>
      </c>
      <c r="E692" s="400" t="s">
        <v>1372</v>
      </c>
      <c r="F692" s="400" t="s">
        <v>636</v>
      </c>
      <c r="G692" s="400"/>
      <c r="H692" s="400" t="s">
        <v>351</v>
      </c>
      <c r="I692" s="400" t="s">
        <v>636</v>
      </c>
      <c r="J692" s="402">
        <v>1086.1</v>
      </c>
      <c r="K692" s="400" t="s">
        <v>639</v>
      </c>
      <c r="L692" s="400" t="s">
        <v>645</v>
      </c>
      <c r="M692" s="400" t="s">
        <v>689</v>
      </c>
      <c r="N692" s="400" t="s">
        <v>1373</v>
      </c>
    </row>
    <row r="693" spans="1:14" ht="12.75">
      <c r="A693" s="401"/>
      <c r="B693" s="401"/>
      <c r="C693" s="401"/>
      <c r="D693" s="401"/>
      <c r="E693" s="401"/>
      <c r="F693" s="401"/>
      <c r="G693" s="401"/>
      <c r="H693" s="401"/>
      <c r="I693" s="401"/>
      <c r="J693" s="403"/>
      <c r="K693" s="401"/>
      <c r="L693" s="401"/>
      <c r="M693" s="401"/>
      <c r="N693" s="401"/>
    </row>
    <row r="694" spans="1:14" ht="12.75">
      <c r="A694" s="400"/>
      <c r="B694" s="400" t="s">
        <v>635</v>
      </c>
      <c r="C694" s="400" t="s">
        <v>636</v>
      </c>
      <c r="D694" s="400" t="s">
        <v>1374</v>
      </c>
      <c r="E694" s="400" t="s">
        <v>1375</v>
      </c>
      <c r="F694" s="400" t="s">
        <v>636</v>
      </c>
      <c r="G694" s="400"/>
      <c r="H694" s="400" t="s">
        <v>220</v>
      </c>
      <c r="I694" s="400" t="s">
        <v>636</v>
      </c>
      <c r="J694" s="402">
        <v>52029</v>
      </c>
      <c r="K694" s="400" t="s">
        <v>639</v>
      </c>
      <c r="L694" s="400" t="s">
        <v>645</v>
      </c>
      <c r="M694" s="400" t="s">
        <v>1376</v>
      </c>
      <c r="N694" s="400" t="s">
        <v>1377</v>
      </c>
    </row>
    <row r="695" spans="1:14" ht="12.75">
      <c r="A695" s="401"/>
      <c r="B695" s="401"/>
      <c r="C695" s="401"/>
      <c r="D695" s="401"/>
      <c r="E695" s="401"/>
      <c r="F695" s="401"/>
      <c r="G695" s="401"/>
      <c r="H695" s="401"/>
      <c r="I695" s="401"/>
      <c r="J695" s="403"/>
      <c r="K695" s="401"/>
      <c r="L695" s="401"/>
      <c r="M695" s="401"/>
      <c r="N695" s="401"/>
    </row>
    <row r="696" spans="1:14" ht="12.75">
      <c r="A696" s="400"/>
      <c r="B696" s="400" t="s">
        <v>635</v>
      </c>
      <c r="C696" s="400" t="s">
        <v>636</v>
      </c>
      <c r="D696" s="400" t="s">
        <v>1378</v>
      </c>
      <c r="E696" s="400" t="s">
        <v>1379</v>
      </c>
      <c r="F696" s="400" t="s">
        <v>636</v>
      </c>
      <c r="G696" s="400"/>
      <c r="H696" s="400" t="s">
        <v>220</v>
      </c>
      <c r="I696" s="400" t="s">
        <v>636</v>
      </c>
      <c r="J696" s="404">
        <v>210</v>
      </c>
      <c r="K696" s="400" t="s">
        <v>639</v>
      </c>
      <c r="L696" s="400" t="s">
        <v>640</v>
      </c>
      <c r="M696" s="400" t="s">
        <v>641</v>
      </c>
      <c r="N696" s="400" t="s">
        <v>642</v>
      </c>
    </row>
    <row r="697" spans="1:14" ht="12.75">
      <c r="A697" s="401"/>
      <c r="B697" s="401"/>
      <c r="C697" s="401"/>
      <c r="D697" s="401"/>
      <c r="E697" s="401"/>
      <c r="F697" s="401"/>
      <c r="G697" s="401"/>
      <c r="H697" s="401"/>
      <c r="I697" s="401"/>
      <c r="J697" s="403"/>
      <c r="K697" s="401"/>
      <c r="L697" s="401"/>
      <c r="M697" s="401"/>
      <c r="N697" s="401"/>
    </row>
    <row r="698" spans="1:14" ht="12.75">
      <c r="A698" s="400"/>
      <c r="B698" s="400" t="s">
        <v>635</v>
      </c>
      <c r="C698" s="400" t="s">
        <v>636</v>
      </c>
      <c r="D698" s="400" t="s">
        <v>1380</v>
      </c>
      <c r="E698" s="400" t="s">
        <v>1381</v>
      </c>
      <c r="F698" s="400" t="s">
        <v>636</v>
      </c>
      <c r="G698" s="400"/>
      <c r="H698" s="400" t="s">
        <v>351</v>
      </c>
      <c r="I698" s="400" t="s">
        <v>636</v>
      </c>
      <c r="J698" s="404">
        <v>52.5</v>
      </c>
      <c r="K698" s="400" t="s">
        <v>639</v>
      </c>
      <c r="L698" s="400" t="s">
        <v>645</v>
      </c>
      <c r="M698" s="400" t="s">
        <v>641</v>
      </c>
      <c r="N698" s="400" t="s">
        <v>1259</v>
      </c>
    </row>
    <row r="699" spans="1:14" ht="12.75">
      <c r="A699" s="401"/>
      <c r="B699" s="401"/>
      <c r="C699" s="401"/>
      <c r="D699" s="401"/>
      <c r="E699" s="401"/>
      <c r="F699" s="401"/>
      <c r="G699" s="401"/>
      <c r="H699" s="401"/>
      <c r="I699" s="401"/>
      <c r="J699" s="403"/>
      <c r="K699" s="401"/>
      <c r="L699" s="401"/>
      <c r="M699" s="401"/>
      <c r="N699" s="401"/>
    </row>
    <row r="700" spans="1:14" ht="12.75">
      <c r="A700" s="400"/>
      <c r="B700" s="400" t="s">
        <v>635</v>
      </c>
      <c r="C700" s="400" t="s">
        <v>636</v>
      </c>
      <c r="D700" s="400" t="s">
        <v>1382</v>
      </c>
      <c r="E700" s="400" t="s">
        <v>1383</v>
      </c>
      <c r="F700" s="400" t="s">
        <v>636</v>
      </c>
      <c r="G700" s="400"/>
      <c r="H700" s="400" t="s">
        <v>220</v>
      </c>
      <c r="I700" s="400" t="s">
        <v>636</v>
      </c>
      <c r="J700" s="404">
        <v>765</v>
      </c>
      <c r="K700" s="400" t="s">
        <v>639</v>
      </c>
      <c r="L700" s="400" t="s">
        <v>1384</v>
      </c>
      <c r="M700" s="400" t="s">
        <v>429</v>
      </c>
      <c r="N700" s="400" t="s">
        <v>1385</v>
      </c>
    </row>
    <row r="701" spans="1:14" ht="12.75">
      <c r="A701" s="401"/>
      <c r="B701" s="401"/>
      <c r="C701" s="401"/>
      <c r="D701" s="401"/>
      <c r="E701" s="401"/>
      <c r="F701" s="401"/>
      <c r="G701" s="401"/>
      <c r="H701" s="401"/>
      <c r="I701" s="401"/>
      <c r="J701" s="403"/>
      <c r="K701" s="401"/>
      <c r="L701" s="401"/>
      <c r="M701" s="401"/>
      <c r="N701" s="401"/>
    </row>
    <row r="702" spans="1:14" ht="12.75">
      <c r="A702" s="400"/>
      <c r="B702" s="400" t="s">
        <v>635</v>
      </c>
      <c r="C702" s="400" t="s">
        <v>636</v>
      </c>
      <c r="D702" s="400" t="s">
        <v>1386</v>
      </c>
      <c r="E702" s="400" t="s">
        <v>1387</v>
      </c>
      <c r="F702" s="400" t="s">
        <v>636</v>
      </c>
      <c r="G702" s="400"/>
      <c r="H702" s="400" t="s">
        <v>220</v>
      </c>
      <c r="I702" s="400" t="s">
        <v>636</v>
      </c>
      <c r="J702" s="404">
        <v>390</v>
      </c>
      <c r="K702" s="400" t="s">
        <v>639</v>
      </c>
      <c r="L702" s="400" t="s">
        <v>645</v>
      </c>
      <c r="M702" s="400" t="s">
        <v>423</v>
      </c>
      <c r="N702" s="400" t="s">
        <v>1388</v>
      </c>
    </row>
    <row r="703" spans="1:14" ht="12.75">
      <c r="A703" s="401"/>
      <c r="B703" s="401"/>
      <c r="C703" s="401"/>
      <c r="D703" s="401"/>
      <c r="E703" s="401"/>
      <c r="F703" s="401"/>
      <c r="G703" s="401"/>
      <c r="H703" s="401"/>
      <c r="I703" s="401"/>
      <c r="J703" s="403"/>
      <c r="K703" s="401"/>
      <c r="L703" s="401"/>
      <c r="M703" s="401"/>
      <c r="N703" s="401"/>
    </row>
    <row r="704" spans="1:14" ht="12.75">
      <c r="A704" s="400"/>
      <c r="B704" s="400" t="s">
        <v>635</v>
      </c>
      <c r="C704" s="400" t="s">
        <v>636</v>
      </c>
      <c r="D704" s="400" t="s">
        <v>1389</v>
      </c>
      <c r="E704" s="400" t="s">
        <v>1390</v>
      </c>
      <c r="F704" s="400" t="s">
        <v>636</v>
      </c>
      <c r="G704" s="400"/>
      <c r="H704" s="400" t="s">
        <v>220</v>
      </c>
      <c r="I704" s="400" t="s">
        <v>636</v>
      </c>
      <c r="J704" s="404">
        <v>185</v>
      </c>
      <c r="K704" s="400" t="s">
        <v>639</v>
      </c>
      <c r="L704" s="400" t="s">
        <v>640</v>
      </c>
      <c r="M704" s="400" t="s">
        <v>641</v>
      </c>
      <c r="N704" s="400" t="s">
        <v>642</v>
      </c>
    </row>
    <row r="705" spans="1:14" ht="12.75">
      <c r="A705" s="401"/>
      <c r="B705" s="401"/>
      <c r="C705" s="401"/>
      <c r="D705" s="401"/>
      <c r="E705" s="401"/>
      <c r="F705" s="401"/>
      <c r="G705" s="401"/>
      <c r="H705" s="401"/>
      <c r="I705" s="401"/>
      <c r="J705" s="403"/>
      <c r="K705" s="401"/>
      <c r="L705" s="401"/>
      <c r="M705" s="401"/>
      <c r="N705" s="401"/>
    </row>
    <row r="706" spans="1:14" ht="12.75">
      <c r="A706" s="400"/>
      <c r="B706" s="400" t="s">
        <v>635</v>
      </c>
      <c r="C706" s="400" t="s">
        <v>636</v>
      </c>
      <c r="D706" s="400" t="s">
        <v>1391</v>
      </c>
      <c r="E706" s="400" t="s">
        <v>1392</v>
      </c>
      <c r="F706" s="400" t="s">
        <v>636</v>
      </c>
      <c r="G706" s="400"/>
      <c r="H706" s="400" t="s">
        <v>351</v>
      </c>
      <c r="I706" s="400" t="s">
        <v>636</v>
      </c>
      <c r="J706" s="404">
        <v>77.5</v>
      </c>
      <c r="K706" s="400" t="s">
        <v>639</v>
      </c>
      <c r="L706" s="400" t="s">
        <v>645</v>
      </c>
      <c r="M706" s="400" t="s">
        <v>641</v>
      </c>
      <c r="N706" s="400" t="s">
        <v>1259</v>
      </c>
    </row>
    <row r="707" spans="1:14" ht="12.75">
      <c r="A707" s="401"/>
      <c r="B707" s="401"/>
      <c r="C707" s="401"/>
      <c r="D707" s="401"/>
      <c r="E707" s="401"/>
      <c r="F707" s="401"/>
      <c r="G707" s="401"/>
      <c r="H707" s="401"/>
      <c r="I707" s="401"/>
      <c r="J707" s="403"/>
      <c r="K707" s="401"/>
      <c r="L707" s="401"/>
      <c r="M707" s="401"/>
      <c r="N707" s="401"/>
    </row>
    <row r="708" spans="1:14" ht="12.75">
      <c r="A708" s="400"/>
      <c r="B708" s="400" t="s">
        <v>635</v>
      </c>
      <c r="C708" s="400" t="s">
        <v>636</v>
      </c>
      <c r="D708" s="400" t="s">
        <v>1393</v>
      </c>
      <c r="E708" s="400" t="s">
        <v>1394</v>
      </c>
      <c r="F708" s="400" t="s">
        <v>636</v>
      </c>
      <c r="G708" s="400"/>
      <c r="H708" s="400" t="s">
        <v>220</v>
      </c>
      <c r="I708" s="400" t="s">
        <v>636</v>
      </c>
      <c r="J708" s="402">
        <v>3450</v>
      </c>
      <c r="K708" s="400" t="s">
        <v>639</v>
      </c>
      <c r="L708" s="400" t="s">
        <v>645</v>
      </c>
      <c r="M708" s="400" t="s">
        <v>631</v>
      </c>
      <c r="N708" s="400" t="s">
        <v>1395</v>
      </c>
    </row>
    <row r="709" spans="1:14" ht="12.75">
      <c r="A709" s="401"/>
      <c r="B709" s="401"/>
      <c r="C709" s="401"/>
      <c r="D709" s="401"/>
      <c r="E709" s="401"/>
      <c r="F709" s="401"/>
      <c r="G709" s="401"/>
      <c r="H709" s="401"/>
      <c r="I709" s="401"/>
      <c r="J709" s="403"/>
      <c r="K709" s="401"/>
      <c r="L709" s="401"/>
      <c r="M709" s="401"/>
      <c r="N709" s="401"/>
    </row>
    <row r="710" spans="1:14" ht="12.75">
      <c r="A710" s="400"/>
      <c r="B710" s="400" t="s">
        <v>635</v>
      </c>
      <c r="C710" s="400" t="s">
        <v>636</v>
      </c>
      <c r="D710" s="400" t="s">
        <v>1396</v>
      </c>
      <c r="E710" s="400" t="s">
        <v>1397</v>
      </c>
      <c r="F710" s="400" t="s">
        <v>636</v>
      </c>
      <c r="G710" s="400"/>
      <c r="H710" s="400" t="s">
        <v>220</v>
      </c>
      <c r="I710" s="400" t="s">
        <v>636</v>
      </c>
      <c r="J710" s="404">
        <v>185</v>
      </c>
      <c r="K710" s="400" t="s">
        <v>639</v>
      </c>
      <c r="L710" s="400" t="s">
        <v>640</v>
      </c>
      <c r="M710" s="400" t="s">
        <v>641</v>
      </c>
      <c r="N710" s="400" t="s">
        <v>642</v>
      </c>
    </row>
    <row r="711" spans="1:14" ht="12.75">
      <c r="A711" s="401"/>
      <c r="B711" s="401"/>
      <c r="C711" s="401"/>
      <c r="D711" s="401"/>
      <c r="E711" s="401"/>
      <c r="F711" s="401"/>
      <c r="G711" s="401"/>
      <c r="H711" s="401"/>
      <c r="I711" s="401"/>
      <c r="J711" s="403"/>
      <c r="K711" s="401"/>
      <c r="L711" s="401"/>
      <c r="M711" s="401"/>
      <c r="N711" s="401"/>
    </row>
    <row r="712" spans="1:14" ht="12.75">
      <c r="A712" s="400"/>
      <c r="B712" s="400" t="s">
        <v>635</v>
      </c>
      <c r="C712" s="400" t="s">
        <v>636</v>
      </c>
      <c r="D712" s="400" t="s">
        <v>1398</v>
      </c>
      <c r="E712" s="400" t="s">
        <v>1399</v>
      </c>
      <c r="F712" s="400" t="s">
        <v>636</v>
      </c>
      <c r="G712" s="400"/>
      <c r="H712" s="400" t="s">
        <v>351</v>
      </c>
      <c r="I712" s="400" t="s">
        <v>636</v>
      </c>
      <c r="J712" s="404">
        <v>105</v>
      </c>
      <c r="K712" s="400" t="s">
        <v>639</v>
      </c>
      <c r="L712" s="400" t="s">
        <v>645</v>
      </c>
      <c r="M712" s="400" t="s">
        <v>641</v>
      </c>
      <c r="N712" s="400" t="s">
        <v>1259</v>
      </c>
    </row>
    <row r="713" spans="1:14" ht="12.75">
      <c r="A713" s="401"/>
      <c r="B713" s="401"/>
      <c r="C713" s="401"/>
      <c r="D713" s="401"/>
      <c r="E713" s="401"/>
      <c r="F713" s="401"/>
      <c r="G713" s="401"/>
      <c r="H713" s="401"/>
      <c r="I713" s="401"/>
      <c r="J713" s="403"/>
      <c r="K713" s="401"/>
      <c r="L713" s="401"/>
      <c r="M713" s="401"/>
      <c r="N713" s="401"/>
    </row>
    <row r="714" spans="1:14" ht="12.75">
      <c r="A714" s="400"/>
      <c r="B714" s="400" t="s">
        <v>635</v>
      </c>
      <c r="C714" s="400" t="s">
        <v>636</v>
      </c>
      <c r="D714" s="400" t="s">
        <v>1400</v>
      </c>
      <c r="E714" s="400" t="s">
        <v>1401</v>
      </c>
      <c r="F714" s="400" t="s">
        <v>636</v>
      </c>
      <c r="G714" s="400"/>
      <c r="H714" s="400" t="s">
        <v>220</v>
      </c>
      <c r="I714" s="400" t="s">
        <v>636</v>
      </c>
      <c r="J714" s="404">
        <v>620</v>
      </c>
      <c r="K714" s="400" t="s">
        <v>639</v>
      </c>
      <c r="L714" s="400" t="s">
        <v>645</v>
      </c>
      <c r="M714" s="400" t="s">
        <v>426</v>
      </c>
      <c r="N714" s="400" t="s">
        <v>1402</v>
      </c>
    </row>
    <row r="715" spans="1:14" ht="12.75">
      <c r="A715" s="401"/>
      <c r="B715" s="401"/>
      <c r="C715" s="401"/>
      <c r="D715" s="401"/>
      <c r="E715" s="401"/>
      <c r="F715" s="401"/>
      <c r="G715" s="401"/>
      <c r="H715" s="401"/>
      <c r="I715" s="401"/>
      <c r="J715" s="403"/>
      <c r="K715" s="401"/>
      <c r="L715" s="401"/>
      <c r="M715" s="401"/>
      <c r="N715" s="401"/>
    </row>
    <row r="716" spans="1:14" ht="12.75">
      <c r="A716" s="400"/>
      <c r="B716" s="400" t="s">
        <v>635</v>
      </c>
      <c r="C716" s="400" t="s">
        <v>636</v>
      </c>
      <c r="D716" s="400" t="s">
        <v>1403</v>
      </c>
      <c r="E716" s="400" t="s">
        <v>1404</v>
      </c>
      <c r="F716" s="400" t="s">
        <v>636</v>
      </c>
      <c r="G716" s="400"/>
      <c r="H716" s="400" t="s">
        <v>220</v>
      </c>
      <c r="I716" s="400" t="s">
        <v>636</v>
      </c>
      <c r="J716" s="404">
        <v>185</v>
      </c>
      <c r="K716" s="400" t="s">
        <v>639</v>
      </c>
      <c r="L716" s="400" t="s">
        <v>640</v>
      </c>
      <c r="M716" s="400" t="s">
        <v>641</v>
      </c>
      <c r="N716" s="400" t="s">
        <v>642</v>
      </c>
    </row>
    <row r="717" spans="1:14" ht="12.75">
      <c r="A717" s="401"/>
      <c r="B717" s="401"/>
      <c r="C717" s="401"/>
      <c r="D717" s="401"/>
      <c r="E717" s="401"/>
      <c r="F717" s="401"/>
      <c r="G717" s="401"/>
      <c r="H717" s="401"/>
      <c r="I717" s="401"/>
      <c r="J717" s="403"/>
      <c r="K717" s="401"/>
      <c r="L717" s="401"/>
      <c r="M717" s="401"/>
      <c r="N717" s="401"/>
    </row>
    <row r="718" spans="1:14" ht="12.75">
      <c r="A718" s="400"/>
      <c r="B718" s="400" t="s">
        <v>635</v>
      </c>
      <c r="C718" s="400" t="s">
        <v>636</v>
      </c>
      <c r="D718" s="400" t="s">
        <v>1405</v>
      </c>
      <c r="E718" s="400" t="s">
        <v>1406</v>
      </c>
      <c r="F718" s="400" t="s">
        <v>636</v>
      </c>
      <c r="G718" s="400"/>
      <c r="H718" s="400" t="s">
        <v>351</v>
      </c>
      <c r="I718" s="400" t="s">
        <v>636</v>
      </c>
      <c r="J718" s="404">
        <v>105</v>
      </c>
      <c r="K718" s="400" t="s">
        <v>639</v>
      </c>
      <c r="L718" s="400" t="s">
        <v>645</v>
      </c>
      <c r="M718" s="400" t="s">
        <v>641</v>
      </c>
      <c r="N718" s="400" t="s">
        <v>1259</v>
      </c>
    </row>
    <row r="719" spans="1:14" ht="12.75">
      <c r="A719" s="401"/>
      <c r="B719" s="401"/>
      <c r="C719" s="401"/>
      <c r="D719" s="401"/>
      <c r="E719" s="401"/>
      <c r="F719" s="401"/>
      <c r="G719" s="401"/>
      <c r="H719" s="401"/>
      <c r="I719" s="401"/>
      <c r="J719" s="403"/>
      <c r="K719" s="401"/>
      <c r="L719" s="401"/>
      <c r="M719" s="401"/>
      <c r="N719" s="401"/>
    </row>
    <row r="720" spans="1:14" ht="12.75">
      <c r="A720" s="400"/>
      <c r="B720" s="400" t="s">
        <v>635</v>
      </c>
      <c r="C720" s="400" t="s">
        <v>636</v>
      </c>
      <c r="D720" s="400" t="s">
        <v>1407</v>
      </c>
      <c r="E720" s="400" t="s">
        <v>1408</v>
      </c>
      <c r="F720" s="400" t="s">
        <v>636</v>
      </c>
      <c r="G720" s="400"/>
      <c r="H720" s="400" t="s">
        <v>220</v>
      </c>
      <c r="I720" s="400" t="s">
        <v>636</v>
      </c>
      <c r="J720" s="404">
        <v>185</v>
      </c>
      <c r="K720" s="400" t="s">
        <v>639</v>
      </c>
      <c r="L720" s="400" t="s">
        <v>640</v>
      </c>
      <c r="M720" s="400" t="s">
        <v>641</v>
      </c>
      <c r="N720" s="400" t="s">
        <v>642</v>
      </c>
    </row>
    <row r="721" spans="1:14" ht="12.75">
      <c r="A721" s="401"/>
      <c r="B721" s="401"/>
      <c r="C721" s="401"/>
      <c r="D721" s="401"/>
      <c r="E721" s="401"/>
      <c r="F721" s="401"/>
      <c r="G721" s="401"/>
      <c r="H721" s="401"/>
      <c r="I721" s="401"/>
      <c r="J721" s="403"/>
      <c r="K721" s="401"/>
      <c r="L721" s="401"/>
      <c r="M721" s="401"/>
      <c r="N721" s="401"/>
    </row>
    <row r="722" spans="1:14" ht="12.75">
      <c r="A722" s="400"/>
      <c r="B722" s="400" t="s">
        <v>635</v>
      </c>
      <c r="C722" s="400" t="s">
        <v>636</v>
      </c>
      <c r="D722" s="400" t="s">
        <v>1409</v>
      </c>
      <c r="E722" s="400" t="s">
        <v>1410</v>
      </c>
      <c r="F722" s="400" t="s">
        <v>636</v>
      </c>
      <c r="G722" s="400"/>
      <c r="H722" s="400" t="s">
        <v>351</v>
      </c>
      <c r="I722" s="400" t="s">
        <v>636</v>
      </c>
      <c r="J722" s="404">
        <v>77.5</v>
      </c>
      <c r="K722" s="400" t="s">
        <v>639</v>
      </c>
      <c r="L722" s="400" t="s">
        <v>645</v>
      </c>
      <c r="M722" s="400" t="s">
        <v>641</v>
      </c>
      <c r="N722" s="400" t="s">
        <v>1259</v>
      </c>
    </row>
    <row r="723" spans="1:14" ht="12.75">
      <c r="A723" s="401"/>
      <c r="B723" s="401"/>
      <c r="C723" s="401"/>
      <c r="D723" s="401"/>
      <c r="E723" s="401"/>
      <c r="F723" s="401"/>
      <c r="G723" s="401"/>
      <c r="H723" s="401"/>
      <c r="I723" s="401"/>
      <c r="J723" s="403"/>
      <c r="K723" s="401"/>
      <c r="L723" s="401"/>
      <c r="M723" s="401"/>
      <c r="N723" s="401"/>
    </row>
    <row r="724" spans="1:14" ht="12.75">
      <c r="A724" s="400"/>
      <c r="B724" s="400" t="s">
        <v>635</v>
      </c>
      <c r="C724" s="400" t="s">
        <v>636</v>
      </c>
      <c r="D724" s="400" t="s">
        <v>1411</v>
      </c>
      <c r="E724" s="400" t="s">
        <v>1412</v>
      </c>
      <c r="F724" s="400" t="s">
        <v>636</v>
      </c>
      <c r="G724" s="400"/>
      <c r="H724" s="400" t="s">
        <v>220</v>
      </c>
      <c r="I724" s="400" t="s">
        <v>636</v>
      </c>
      <c r="J724" s="404">
        <v>185</v>
      </c>
      <c r="K724" s="400" t="s">
        <v>639</v>
      </c>
      <c r="L724" s="400" t="s">
        <v>640</v>
      </c>
      <c r="M724" s="400" t="s">
        <v>641</v>
      </c>
      <c r="N724" s="400" t="s">
        <v>642</v>
      </c>
    </row>
    <row r="725" spans="1:14" ht="12.75">
      <c r="A725" s="401"/>
      <c r="B725" s="401"/>
      <c r="C725" s="401"/>
      <c r="D725" s="401"/>
      <c r="E725" s="401"/>
      <c r="F725" s="401"/>
      <c r="G725" s="401"/>
      <c r="H725" s="401"/>
      <c r="I725" s="401"/>
      <c r="J725" s="403"/>
      <c r="K725" s="401"/>
      <c r="L725" s="401"/>
      <c r="M725" s="401"/>
      <c r="N725" s="401"/>
    </row>
    <row r="726" spans="1:14" ht="12.75">
      <c r="A726" s="400"/>
      <c r="B726" s="400" t="s">
        <v>635</v>
      </c>
      <c r="C726" s="400" t="s">
        <v>636</v>
      </c>
      <c r="D726" s="400" t="s">
        <v>1413</v>
      </c>
      <c r="E726" s="400" t="s">
        <v>1414</v>
      </c>
      <c r="F726" s="400" t="s">
        <v>636</v>
      </c>
      <c r="G726" s="400"/>
      <c r="H726" s="400" t="s">
        <v>351</v>
      </c>
      <c r="I726" s="400" t="s">
        <v>636</v>
      </c>
      <c r="J726" s="404">
        <v>105</v>
      </c>
      <c r="K726" s="400" t="s">
        <v>639</v>
      </c>
      <c r="L726" s="400" t="s">
        <v>645</v>
      </c>
      <c r="M726" s="400" t="s">
        <v>641</v>
      </c>
      <c r="N726" s="400" t="s">
        <v>1259</v>
      </c>
    </row>
    <row r="727" spans="1:14" ht="12.75">
      <c r="A727" s="401"/>
      <c r="B727" s="401"/>
      <c r="C727" s="401"/>
      <c r="D727" s="401"/>
      <c r="E727" s="401"/>
      <c r="F727" s="401"/>
      <c r="G727" s="401"/>
      <c r="H727" s="401"/>
      <c r="I727" s="401"/>
      <c r="J727" s="403"/>
      <c r="K727" s="401"/>
      <c r="L727" s="401"/>
      <c r="M727" s="401"/>
      <c r="N727" s="401"/>
    </row>
    <row r="728" spans="1:14" ht="12.75">
      <c r="A728" s="400"/>
      <c r="B728" s="400" t="s">
        <v>635</v>
      </c>
      <c r="C728" s="400" t="s">
        <v>636</v>
      </c>
      <c r="D728" s="400" t="s">
        <v>1415</v>
      </c>
      <c r="E728" s="400" t="s">
        <v>1416</v>
      </c>
      <c r="F728" s="400" t="s">
        <v>636</v>
      </c>
      <c r="G728" s="400"/>
      <c r="H728" s="400" t="s">
        <v>220</v>
      </c>
      <c r="I728" s="400" t="s">
        <v>636</v>
      </c>
      <c r="J728" s="402">
        <v>1460</v>
      </c>
      <c r="K728" s="400" t="s">
        <v>639</v>
      </c>
      <c r="L728" s="400" t="s">
        <v>645</v>
      </c>
      <c r="M728" s="400" t="s">
        <v>431</v>
      </c>
      <c r="N728" s="400" t="s">
        <v>1417</v>
      </c>
    </row>
    <row r="729" spans="1:14" ht="12.75">
      <c r="A729" s="401"/>
      <c r="B729" s="401"/>
      <c r="C729" s="401"/>
      <c r="D729" s="401"/>
      <c r="E729" s="401"/>
      <c r="F729" s="401"/>
      <c r="G729" s="401"/>
      <c r="H729" s="401"/>
      <c r="I729" s="401"/>
      <c r="J729" s="403"/>
      <c r="K729" s="401"/>
      <c r="L729" s="401"/>
      <c r="M729" s="401"/>
      <c r="N729" s="401"/>
    </row>
    <row r="730" spans="1:14" ht="12.75">
      <c r="A730" s="400"/>
      <c r="B730" s="400" t="s">
        <v>635</v>
      </c>
      <c r="C730" s="400" t="s">
        <v>636</v>
      </c>
      <c r="D730" s="400" t="s">
        <v>1418</v>
      </c>
      <c r="E730" s="400" t="s">
        <v>1419</v>
      </c>
      <c r="F730" s="400" t="s">
        <v>636</v>
      </c>
      <c r="G730" s="400"/>
      <c r="H730" s="400" t="s">
        <v>351</v>
      </c>
      <c r="I730" s="400" t="s">
        <v>636</v>
      </c>
      <c r="J730" s="404">
        <v>784</v>
      </c>
      <c r="K730" s="400" t="s">
        <v>639</v>
      </c>
      <c r="L730" s="400" t="s">
        <v>645</v>
      </c>
      <c r="M730" s="400" t="s">
        <v>689</v>
      </c>
      <c r="N730" s="400" t="s">
        <v>1370</v>
      </c>
    </row>
    <row r="731" spans="1:14" ht="12.75">
      <c r="A731" s="401"/>
      <c r="B731" s="401"/>
      <c r="C731" s="401"/>
      <c r="D731" s="401"/>
      <c r="E731" s="401"/>
      <c r="F731" s="401"/>
      <c r="G731" s="401"/>
      <c r="H731" s="401"/>
      <c r="I731" s="401"/>
      <c r="J731" s="403"/>
      <c r="K731" s="401"/>
      <c r="L731" s="401"/>
      <c r="M731" s="401"/>
      <c r="N731" s="401"/>
    </row>
    <row r="732" spans="1:14" ht="12.75">
      <c r="A732" s="400"/>
      <c r="B732" s="400" t="s">
        <v>635</v>
      </c>
      <c r="C732" s="400" t="s">
        <v>636</v>
      </c>
      <c r="D732" s="400" t="s">
        <v>1420</v>
      </c>
      <c r="E732" s="400" t="s">
        <v>1421</v>
      </c>
      <c r="F732" s="400" t="s">
        <v>636</v>
      </c>
      <c r="G732" s="400"/>
      <c r="H732" s="400" t="s">
        <v>220</v>
      </c>
      <c r="I732" s="400" t="s">
        <v>636</v>
      </c>
      <c r="J732" s="404">
        <v>185</v>
      </c>
      <c r="K732" s="400" t="s">
        <v>639</v>
      </c>
      <c r="L732" s="400" t="s">
        <v>640</v>
      </c>
      <c r="M732" s="400" t="s">
        <v>641</v>
      </c>
      <c r="N732" s="400" t="s">
        <v>642</v>
      </c>
    </row>
    <row r="733" spans="1:14" ht="12.75">
      <c r="A733" s="401"/>
      <c r="B733" s="401"/>
      <c r="C733" s="401"/>
      <c r="D733" s="401"/>
      <c r="E733" s="401"/>
      <c r="F733" s="401"/>
      <c r="G733" s="401"/>
      <c r="H733" s="401"/>
      <c r="I733" s="401"/>
      <c r="J733" s="403"/>
      <c r="K733" s="401"/>
      <c r="L733" s="401"/>
      <c r="M733" s="401"/>
      <c r="N733" s="401"/>
    </row>
    <row r="734" spans="1:14" ht="12.75">
      <c r="A734" s="400"/>
      <c r="B734" s="400" t="s">
        <v>635</v>
      </c>
      <c r="C734" s="400" t="s">
        <v>636</v>
      </c>
      <c r="D734" s="400" t="s">
        <v>1422</v>
      </c>
      <c r="E734" s="400" t="s">
        <v>1423</v>
      </c>
      <c r="F734" s="400" t="s">
        <v>636</v>
      </c>
      <c r="G734" s="400"/>
      <c r="H734" s="400" t="s">
        <v>351</v>
      </c>
      <c r="I734" s="400" t="s">
        <v>636</v>
      </c>
      <c r="J734" s="404">
        <v>105</v>
      </c>
      <c r="K734" s="400" t="s">
        <v>639</v>
      </c>
      <c r="L734" s="400" t="s">
        <v>645</v>
      </c>
      <c r="M734" s="400" t="s">
        <v>641</v>
      </c>
      <c r="N734" s="400" t="s">
        <v>1259</v>
      </c>
    </row>
    <row r="735" spans="1:14" ht="12.75">
      <c r="A735" s="401"/>
      <c r="B735" s="401"/>
      <c r="C735" s="401"/>
      <c r="D735" s="401"/>
      <c r="E735" s="401"/>
      <c r="F735" s="401"/>
      <c r="G735" s="401"/>
      <c r="H735" s="401"/>
      <c r="I735" s="401"/>
      <c r="J735" s="403"/>
      <c r="K735" s="401"/>
      <c r="L735" s="401"/>
      <c r="M735" s="401"/>
      <c r="N735" s="401"/>
    </row>
    <row r="736" spans="1:14" ht="12.75">
      <c r="A736" s="400"/>
      <c r="B736" s="400" t="s">
        <v>635</v>
      </c>
      <c r="C736" s="400" t="s">
        <v>636</v>
      </c>
      <c r="D736" s="400" t="s">
        <v>1424</v>
      </c>
      <c r="E736" s="400" t="s">
        <v>1425</v>
      </c>
      <c r="F736" s="400" t="s">
        <v>636</v>
      </c>
      <c r="G736" s="400"/>
      <c r="H736" s="400" t="s">
        <v>220</v>
      </c>
      <c r="I736" s="400" t="s">
        <v>636</v>
      </c>
      <c r="J736" s="404">
        <v>752</v>
      </c>
      <c r="K736" s="400" t="s">
        <v>639</v>
      </c>
      <c r="L736" s="400" t="s">
        <v>640</v>
      </c>
      <c r="M736" s="400" t="s">
        <v>689</v>
      </c>
      <c r="N736" s="400" t="s">
        <v>1296</v>
      </c>
    </row>
    <row r="737" spans="1:14" ht="12.75">
      <c r="A737" s="401"/>
      <c r="B737" s="401"/>
      <c r="C737" s="401"/>
      <c r="D737" s="401"/>
      <c r="E737" s="401"/>
      <c r="F737" s="401"/>
      <c r="G737" s="401"/>
      <c r="H737" s="401"/>
      <c r="I737" s="401"/>
      <c r="J737" s="403"/>
      <c r="K737" s="401"/>
      <c r="L737" s="401"/>
      <c r="M737" s="401"/>
      <c r="N737" s="401"/>
    </row>
    <row r="738" spans="1:14" ht="12.75">
      <c r="A738" s="400"/>
      <c r="B738" s="400" t="s">
        <v>635</v>
      </c>
      <c r="C738" s="400" t="s">
        <v>636</v>
      </c>
      <c r="D738" s="400" t="s">
        <v>1426</v>
      </c>
      <c r="E738" s="400" t="s">
        <v>1427</v>
      </c>
      <c r="F738" s="400" t="s">
        <v>636</v>
      </c>
      <c r="G738" s="400"/>
      <c r="H738" s="400" t="s">
        <v>220</v>
      </c>
      <c r="I738" s="400" t="s">
        <v>636</v>
      </c>
      <c r="J738" s="402">
        <v>1853.2</v>
      </c>
      <c r="K738" s="400" t="s">
        <v>639</v>
      </c>
      <c r="L738" s="400" t="s">
        <v>640</v>
      </c>
      <c r="M738" s="400" t="s">
        <v>689</v>
      </c>
      <c r="N738" s="400" t="s">
        <v>1287</v>
      </c>
    </row>
    <row r="739" spans="1:14" ht="12.75">
      <c r="A739" s="401"/>
      <c r="B739" s="401"/>
      <c r="C739" s="401"/>
      <c r="D739" s="401"/>
      <c r="E739" s="401"/>
      <c r="F739" s="401"/>
      <c r="G739" s="401"/>
      <c r="H739" s="401"/>
      <c r="I739" s="401"/>
      <c r="J739" s="403"/>
      <c r="K739" s="401"/>
      <c r="L739" s="401"/>
      <c r="M739" s="401"/>
      <c r="N739" s="401"/>
    </row>
    <row r="740" spans="1:14" ht="12.75">
      <c r="A740" s="400"/>
      <c r="B740" s="400" t="s">
        <v>635</v>
      </c>
      <c r="C740" s="400" t="s">
        <v>636</v>
      </c>
      <c r="D740" s="400" t="s">
        <v>1428</v>
      </c>
      <c r="E740" s="400" t="s">
        <v>1429</v>
      </c>
      <c r="F740" s="400" t="s">
        <v>636</v>
      </c>
      <c r="G740" s="400"/>
      <c r="H740" s="400" t="s">
        <v>315</v>
      </c>
      <c r="I740" s="400" t="s">
        <v>636</v>
      </c>
      <c r="J740" s="402">
        <v>1056.8</v>
      </c>
      <c r="K740" s="400" t="s">
        <v>639</v>
      </c>
      <c r="L740" s="400" t="s">
        <v>640</v>
      </c>
      <c r="M740" s="400" t="s">
        <v>689</v>
      </c>
      <c r="N740" s="400" t="s">
        <v>1290</v>
      </c>
    </row>
    <row r="741" spans="1:14" ht="12.75">
      <c r="A741" s="401"/>
      <c r="B741" s="401"/>
      <c r="C741" s="401"/>
      <c r="D741" s="401"/>
      <c r="E741" s="401"/>
      <c r="F741" s="401"/>
      <c r="G741" s="401"/>
      <c r="H741" s="401"/>
      <c r="I741" s="401"/>
      <c r="J741" s="403"/>
      <c r="K741" s="401"/>
      <c r="L741" s="401"/>
      <c r="M741" s="401"/>
      <c r="N741" s="401"/>
    </row>
    <row r="742" spans="1:14" ht="12.75">
      <c r="A742" s="400"/>
      <c r="B742" s="400" t="s">
        <v>635</v>
      </c>
      <c r="C742" s="400" t="s">
        <v>636</v>
      </c>
      <c r="D742" s="400" t="s">
        <v>1430</v>
      </c>
      <c r="E742" s="400" t="s">
        <v>1431</v>
      </c>
      <c r="F742" s="400" t="s">
        <v>636</v>
      </c>
      <c r="G742" s="400"/>
      <c r="H742" s="400" t="s">
        <v>220</v>
      </c>
      <c r="I742" s="400" t="s">
        <v>636</v>
      </c>
      <c r="J742" s="402">
        <v>2250</v>
      </c>
      <c r="K742" s="400" t="s">
        <v>639</v>
      </c>
      <c r="L742" s="400" t="s">
        <v>640</v>
      </c>
      <c r="M742" s="400" t="s">
        <v>689</v>
      </c>
      <c r="N742" s="400" t="s">
        <v>1299</v>
      </c>
    </row>
    <row r="743" spans="1:14" ht="12.75">
      <c r="A743" s="401"/>
      <c r="B743" s="401"/>
      <c r="C743" s="401"/>
      <c r="D743" s="401"/>
      <c r="E743" s="401"/>
      <c r="F743" s="401"/>
      <c r="G743" s="401"/>
      <c r="H743" s="401"/>
      <c r="I743" s="401"/>
      <c r="J743" s="403"/>
      <c r="K743" s="401"/>
      <c r="L743" s="401"/>
      <c r="M743" s="401"/>
      <c r="N743" s="401"/>
    </row>
    <row r="744" spans="1:14" ht="12.75">
      <c r="A744" s="400"/>
      <c r="B744" s="400" t="s">
        <v>635</v>
      </c>
      <c r="C744" s="400" t="s">
        <v>636</v>
      </c>
      <c r="D744" s="400" t="s">
        <v>1432</v>
      </c>
      <c r="E744" s="400" t="s">
        <v>1433</v>
      </c>
      <c r="F744" s="400" t="s">
        <v>636</v>
      </c>
      <c r="G744" s="400"/>
      <c r="H744" s="400" t="s">
        <v>351</v>
      </c>
      <c r="I744" s="400" t="s">
        <v>636</v>
      </c>
      <c r="J744" s="402">
        <v>2263</v>
      </c>
      <c r="K744" s="400" t="s">
        <v>639</v>
      </c>
      <c r="L744" s="400" t="s">
        <v>645</v>
      </c>
      <c r="M744" s="400" t="s">
        <v>689</v>
      </c>
      <c r="N744" s="400" t="s">
        <v>1370</v>
      </c>
    </row>
    <row r="745" spans="1:14" ht="12.75">
      <c r="A745" s="401"/>
      <c r="B745" s="401"/>
      <c r="C745" s="401"/>
      <c r="D745" s="401"/>
      <c r="E745" s="401"/>
      <c r="F745" s="401"/>
      <c r="G745" s="401"/>
      <c r="H745" s="401"/>
      <c r="I745" s="401"/>
      <c r="J745" s="403"/>
      <c r="K745" s="401"/>
      <c r="L745" s="401"/>
      <c r="M745" s="401"/>
      <c r="N745" s="401"/>
    </row>
    <row r="746" spans="1:14" ht="12.75">
      <c r="A746" s="400"/>
      <c r="B746" s="400" t="s">
        <v>635</v>
      </c>
      <c r="C746" s="400" t="s">
        <v>636</v>
      </c>
      <c r="D746" s="400" t="s">
        <v>1434</v>
      </c>
      <c r="E746" s="400" t="s">
        <v>1435</v>
      </c>
      <c r="F746" s="400" t="s">
        <v>636</v>
      </c>
      <c r="G746" s="400"/>
      <c r="H746" s="400" t="s">
        <v>351</v>
      </c>
      <c r="I746" s="400" t="s">
        <v>636</v>
      </c>
      <c r="J746" s="402">
        <v>2010.02</v>
      </c>
      <c r="K746" s="400" t="s">
        <v>639</v>
      </c>
      <c r="L746" s="400" t="s">
        <v>645</v>
      </c>
      <c r="M746" s="400" t="s">
        <v>689</v>
      </c>
      <c r="N746" s="400" t="s">
        <v>1361</v>
      </c>
    </row>
    <row r="747" spans="1:14" ht="12.75">
      <c r="A747" s="401"/>
      <c r="B747" s="401"/>
      <c r="C747" s="401"/>
      <c r="D747" s="401"/>
      <c r="E747" s="401"/>
      <c r="F747" s="401"/>
      <c r="G747" s="401"/>
      <c r="H747" s="401"/>
      <c r="I747" s="401"/>
      <c r="J747" s="403"/>
      <c r="K747" s="401"/>
      <c r="L747" s="401"/>
      <c r="M747" s="401"/>
      <c r="N747" s="401"/>
    </row>
    <row r="748" spans="1:14" ht="12.75">
      <c r="A748" s="400"/>
      <c r="B748" s="400" t="s">
        <v>635</v>
      </c>
      <c r="C748" s="400" t="s">
        <v>636</v>
      </c>
      <c r="D748" s="400" t="s">
        <v>1436</v>
      </c>
      <c r="E748" s="400" t="s">
        <v>1437</v>
      </c>
      <c r="F748" s="400" t="s">
        <v>636</v>
      </c>
      <c r="G748" s="400"/>
      <c r="H748" s="400" t="s">
        <v>351</v>
      </c>
      <c r="I748" s="400" t="s">
        <v>636</v>
      </c>
      <c r="J748" s="402">
        <v>1093.2</v>
      </c>
      <c r="K748" s="400" t="s">
        <v>639</v>
      </c>
      <c r="L748" s="400" t="s">
        <v>645</v>
      </c>
      <c r="M748" s="400" t="s">
        <v>689</v>
      </c>
      <c r="N748" s="400" t="s">
        <v>1373</v>
      </c>
    </row>
    <row r="749" spans="1:14" ht="12.75">
      <c r="A749" s="401"/>
      <c r="B749" s="401"/>
      <c r="C749" s="401"/>
      <c r="D749" s="401"/>
      <c r="E749" s="401"/>
      <c r="F749" s="401"/>
      <c r="G749" s="401"/>
      <c r="H749" s="401"/>
      <c r="I749" s="401"/>
      <c r="J749" s="403"/>
      <c r="K749" s="401"/>
      <c r="L749" s="401"/>
      <c r="M749" s="401"/>
      <c r="N749" s="401"/>
    </row>
    <row r="750" spans="1:14" ht="12.75">
      <c r="A750" s="400"/>
      <c r="B750" s="400" t="s">
        <v>635</v>
      </c>
      <c r="C750" s="400" t="s">
        <v>636</v>
      </c>
      <c r="D750" s="400" t="s">
        <v>1438</v>
      </c>
      <c r="E750" s="400" t="s">
        <v>1439</v>
      </c>
      <c r="F750" s="400" t="s">
        <v>636</v>
      </c>
      <c r="G750" s="400"/>
      <c r="H750" s="400" t="s">
        <v>351</v>
      </c>
      <c r="I750" s="400" t="s">
        <v>636</v>
      </c>
      <c r="J750" s="404">
        <v>758</v>
      </c>
      <c r="K750" s="400" t="s">
        <v>639</v>
      </c>
      <c r="L750" s="400" t="s">
        <v>645</v>
      </c>
      <c r="M750" s="400" t="s">
        <v>689</v>
      </c>
      <c r="N750" s="400" t="s">
        <v>1367</v>
      </c>
    </row>
    <row r="751" spans="1:14" ht="12.75">
      <c r="A751" s="401"/>
      <c r="B751" s="401"/>
      <c r="C751" s="401"/>
      <c r="D751" s="401"/>
      <c r="E751" s="401"/>
      <c r="F751" s="401"/>
      <c r="G751" s="401"/>
      <c r="H751" s="401"/>
      <c r="I751" s="401"/>
      <c r="J751" s="403"/>
      <c r="K751" s="401"/>
      <c r="L751" s="401"/>
      <c r="M751" s="401"/>
      <c r="N751" s="401"/>
    </row>
    <row r="752" spans="1:14" ht="12.75">
      <c r="A752" s="400"/>
      <c r="B752" s="400" t="s">
        <v>635</v>
      </c>
      <c r="C752" s="400" t="s">
        <v>636</v>
      </c>
      <c r="D752" s="400" t="s">
        <v>1440</v>
      </c>
      <c r="E752" s="400" t="s">
        <v>1441</v>
      </c>
      <c r="F752" s="400" t="s">
        <v>636</v>
      </c>
      <c r="G752" s="400"/>
      <c r="H752" s="400" t="s">
        <v>220</v>
      </c>
      <c r="I752" s="400" t="s">
        <v>636</v>
      </c>
      <c r="J752" s="402">
        <v>20715.5</v>
      </c>
      <c r="K752" s="400" t="s">
        <v>639</v>
      </c>
      <c r="L752" s="400" t="s">
        <v>1442</v>
      </c>
      <c r="M752" s="400" t="s">
        <v>432</v>
      </c>
      <c r="N752" s="400" t="s">
        <v>1443</v>
      </c>
    </row>
    <row r="753" spans="1:14" ht="12.75">
      <c r="A753" s="401"/>
      <c r="B753" s="401"/>
      <c r="C753" s="401"/>
      <c r="D753" s="401"/>
      <c r="E753" s="401"/>
      <c r="F753" s="401"/>
      <c r="G753" s="401"/>
      <c r="H753" s="401"/>
      <c r="I753" s="401"/>
      <c r="J753" s="403"/>
      <c r="K753" s="401"/>
      <c r="L753" s="401"/>
      <c r="M753" s="401"/>
      <c r="N753" s="401"/>
    </row>
    <row r="754" spans="1:14" ht="12.75">
      <c r="A754" s="400"/>
      <c r="B754" s="400" t="s">
        <v>635</v>
      </c>
      <c r="C754" s="400" t="s">
        <v>636</v>
      </c>
      <c r="D754" s="400" t="s">
        <v>1444</v>
      </c>
      <c r="E754" s="400" t="s">
        <v>1445</v>
      </c>
      <c r="F754" s="400" t="s">
        <v>636</v>
      </c>
      <c r="G754" s="400"/>
      <c r="H754" s="400" t="s">
        <v>220</v>
      </c>
      <c r="I754" s="400" t="s">
        <v>636</v>
      </c>
      <c r="J754" s="402">
        <v>4053</v>
      </c>
      <c r="K754" s="400" t="s">
        <v>639</v>
      </c>
      <c r="L754" s="400" t="s">
        <v>645</v>
      </c>
      <c r="M754" s="400" t="s">
        <v>1446</v>
      </c>
      <c r="N754" s="400" t="s">
        <v>1447</v>
      </c>
    </row>
    <row r="755" spans="1:14" ht="12.75">
      <c r="A755" s="401"/>
      <c r="B755" s="401"/>
      <c r="C755" s="401"/>
      <c r="D755" s="401"/>
      <c r="E755" s="401"/>
      <c r="F755" s="401"/>
      <c r="G755" s="401"/>
      <c r="H755" s="401"/>
      <c r="I755" s="401"/>
      <c r="J755" s="403"/>
      <c r="K755" s="401"/>
      <c r="L755" s="401"/>
      <c r="M755" s="401"/>
      <c r="N755" s="401"/>
    </row>
    <row r="756" spans="1:14" ht="12.75">
      <c r="A756" s="400"/>
      <c r="B756" s="400" t="s">
        <v>635</v>
      </c>
      <c r="C756" s="400" t="s">
        <v>636</v>
      </c>
      <c r="D756" s="400" t="s">
        <v>1448</v>
      </c>
      <c r="E756" s="400" t="s">
        <v>1449</v>
      </c>
      <c r="F756" s="400" t="s">
        <v>636</v>
      </c>
      <c r="G756" s="400"/>
      <c r="H756" s="400" t="s">
        <v>220</v>
      </c>
      <c r="I756" s="400" t="s">
        <v>636</v>
      </c>
      <c r="J756" s="404">
        <v>210</v>
      </c>
      <c r="K756" s="400" t="s">
        <v>639</v>
      </c>
      <c r="L756" s="400" t="s">
        <v>640</v>
      </c>
      <c r="M756" s="400" t="s">
        <v>641</v>
      </c>
      <c r="N756" s="400" t="s">
        <v>642</v>
      </c>
    </row>
    <row r="757" spans="1:14" ht="12.75">
      <c r="A757" s="401"/>
      <c r="B757" s="401"/>
      <c r="C757" s="401"/>
      <c r="D757" s="401"/>
      <c r="E757" s="401"/>
      <c r="F757" s="401"/>
      <c r="G757" s="401"/>
      <c r="H757" s="401"/>
      <c r="I757" s="401"/>
      <c r="J757" s="403"/>
      <c r="K757" s="401"/>
      <c r="L757" s="401"/>
      <c r="M757" s="401"/>
      <c r="N757" s="401"/>
    </row>
    <row r="758" spans="1:14" ht="12.75">
      <c r="A758" s="400"/>
      <c r="B758" s="400" t="s">
        <v>635</v>
      </c>
      <c r="C758" s="400" t="s">
        <v>636</v>
      </c>
      <c r="D758" s="400" t="s">
        <v>1450</v>
      </c>
      <c r="E758" s="400" t="s">
        <v>1451</v>
      </c>
      <c r="F758" s="400" t="s">
        <v>636</v>
      </c>
      <c r="G758" s="400"/>
      <c r="H758" s="400" t="s">
        <v>351</v>
      </c>
      <c r="I758" s="400" t="s">
        <v>636</v>
      </c>
      <c r="J758" s="404">
        <v>77.5</v>
      </c>
      <c r="K758" s="400" t="s">
        <v>639</v>
      </c>
      <c r="L758" s="400" t="s">
        <v>645</v>
      </c>
      <c r="M758" s="400" t="s">
        <v>641</v>
      </c>
      <c r="N758" s="400" t="s">
        <v>1259</v>
      </c>
    </row>
    <row r="759" spans="1:14" ht="12.75">
      <c r="A759" s="401"/>
      <c r="B759" s="401"/>
      <c r="C759" s="401"/>
      <c r="D759" s="401"/>
      <c r="E759" s="401"/>
      <c r="F759" s="401"/>
      <c r="G759" s="401"/>
      <c r="H759" s="401"/>
      <c r="I759" s="401"/>
      <c r="J759" s="403"/>
      <c r="K759" s="401"/>
      <c r="L759" s="401"/>
      <c r="M759" s="401"/>
      <c r="N759" s="401"/>
    </row>
    <row r="760" spans="1:14" ht="12.75">
      <c r="A760" s="400"/>
      <c r="B760" s="400" t="s">
        <v>635</v>
      </c>
      <c r="C760" s="400" t="s">
        <v>636</v>
      </c>
      <c r="D760" s="400" t="s">
        <v>1452</v>
      </c>
      <c r="E760" s="400" t="s">
        <v>1453</v>
      </c>
      <c r="F760" s="400" t="s">
        <v>636</v>
      </c>
      <c r="G760" s="400"/>
      <c r="H760" s="400" t="s">
        <v>220</v>
      </c>
      <c r="I760" s="400" t="s">
        <v>636</v>
      </c>
      <c r="J760" s="404">
        <v>185</v>
      </c>
      <c r="K760" s="400" t="s">
        <v>639</v>
      </c>
      <c r="L760" s="400" t="s">
        <v>640</v>
      </c>
      <c r="M760" s="400" t="s">
        <v>641</v>
      </c>
      <c r="N760" s="400" t="s">
        <v>642</v>
      </c>
    </row>
    <row r="761" spans="1:14" ht="12.75">
      <c r="A761" s="401"/>
      <c r="B761" s="401"/>
      <c r="C761" s="401"/>
      <c r="D761" s="401"/>
      <c r="E761" s="401"/>
      <c r="F761" s="401"/>
      <c r="G761" s="401"/>
      <c r="H761" s="401"/>
      <c r="I761" s="401"/>
      <c r="J761" s="403"/>
      <c r="K761" s="401"/>
      <c r="L761" s="401"/>
      <c r="M761" s="401"/>
      <c r="N761" s="401"/>
    </row>
    <row r="762" spans="1:14" ht="12.75">
      <c r="A762" s="400"/>
      <c r="B762" s="400" t="s">
        <v>635</v>
      </c>
      <c r="C762" s="400" t="s">
        <v>636</v>
      </c>
      <c r="D762" s="400" t="s">
        <v>1454</v>
      </c>
      <c r="E762" s="400" t="s">
        <v>1455</v>
      </c>
      <c r="F762" s="400" t="s">
        <v>636</v>
      </c>
      <c r="G762" s="400"/>
      <c r="H762" s="400" t="s">
        <v>351</v>
      </c>
      <c r="I762" s="400" t="s">
        <v>636</v>
      </c>
      <c r="J762" s="404">
        <v>77.5</v>
      </c>
      <c r="K762" s="400" t="s">
        <v>639</v>
      </c>
      <c r="L762" s="400" t="s">
        <v>645</v>
      </c>
      <c r="M762" s="400" t="s">
        <v>641</v>
      </c>
      <c r="N762" s="400" t="s">
        <v>1259</v>
      </c>
    </row>
    <row r="763" spans="1:14" ht="12.75">
      <c r="A763" s="401"/>
      <c r="B763" s="401"/>
      <c r="C763" s="401"/>
      <c r="D763" s="401"/>
      <c r="E763" s="401"/>
      <c r="F763" s="401"/>
      <c r="G763" s="401"/>
      <c r="H763" s="401"/>
      <c r="I763" s="401"/>
      <c r="J763" s="403"/>
      <c r="K763" s="401"/>
      <c r="L763" s="401"/>
      <c r="M763" s="401"/>
      <c r="N763" s="401"/>
    </row>
    <row r="764" spans="1:14" ht="12.75">
      <c r="A764" s="400"/>
      <c r="B764" s="400" t="s">
        <v>635</v>
      </c>
      <c r="C764" s="400" t="s">
        <v>636</v>
      </c>
      <c r="D764" s="400" t="s">
        <v>1456</v>
      </c>
      <c r="E764" s="400" t="s">
        <v>1457</v>
      </c>
      <c r="F764" s="400" t="s">
        <v>636</v>
      </c>
      <c r="G764" s="400"/>
      <c r="H764" s="400" t="s">
        <v>220</v>
      </c>
      <c r="I764" s="400" t="s">
        <v>636</v>
      </c>
      <c r="J764" s="402">
        <v>3755</v>
      </c>
      <c r="K764" s="400" t="s">
        <v>639</v>
      </c>
      <c r="L764" s="400" t="s">
        <v>645</v>
      </c>
      <c r="M764" s="400" t="s">
        <v>806</v>
      </c>
      <c r="N764" s="400" t="s">
        <v>1458</v>
      </c>
    </row>
    <row r="765" spans="1:14" ht="12.75">
      <c r="A765" s="401"/>
      <c r="B765" s="401"/>
      <c r="C765" s="401"/>
      <c r="D765" s="401"/>
      <c r="E765" s="401"/>
      <c r="F765" s="401"/>
      <c r="G765" s="401"/>
      <c r="H765" s="401"/>
      <c r="I765" s="401"/>
      <c r="J765" s="403"/>
      <c r="K765" s="401"/>
      <c r="L765" s="401"/>
      <c r="M765" s="401"/>
      <c r="N765" s="401"/>
    </row>
    <row r="766" spans="1:14" ht="12.75">
      <c r="A766" s="400"/>
      <c r="B766" s="400" t="s">
        <v>635</v>
      </c>
      <c r="C766" s="400" t="s">
        <v>636</v>
      </c>
      <c r="D766" s="400" t="s">
        <v>1459</v>
      </c>
      <c r="E766" s="400" t="s">
        <v>1460</v>
      </c>
      <c r="F766" s="400" t="s">
        <v>636</v>
      </c>
      <c r="G766" s="400"/>
      <c r="H766" s="400" t="s">
        <v>220</v>
      </c>
      <c r="I766" s="400" t="s">
        <v>636</v>
      </c>
      <c r="J766" s="404">
        <v>185</v>
      </c>
      <c r="K766" s="400" t="s">
        <v>639</v>
      </c>
      <c r="L766" s="400" t="s">
        <v>640</v>
      </c>
      <c r="M766" s="400" t="s">
        <v>641</v>
      </c>
      <c r="N766" s="400" t="s">
        <v>642</v>
      </c>
    </row>
    <row r="767" spans="1:14" ht="12.75">
      <c r="A767" s="401"/>
      <c r="B767" s="401"/>
      <c r="C767" s="401"/>
      <c r="D767" s="401"/>
      <c r="E767" s="401"/>
      <c r="F767" s="401"/>
      <c r="G767" s="401"/>
      <c r="H767" s="401"/>
      <c r="I767" s="401"/>
      <c r="J767" s="403"/>
      <c r="K767" s="401"/>
      <c r="L767" s="401"/>
      <c r="M767" s="401"/>
      <c r="N767" s="401"/>
    </row>
    <row r="768" spans="1:14" ht="12.75">
      <c r="A768" s="400"/>
      <c r="B768" s="400" t="s">
        <v>635</v>
      </c>
      <c r="C768" s="400" t="s">
        <v>636</v>
      </c>
      <c r="D768" s="400" t="s">
        <v>1461</v>
      </c>
      <c r="E768" s="400" t="s">
        <v>1462</v>
      </c>
      <c r="F768" s="400" t="s">
        <v>636</v>
      </c>
      <c r="G768" s="400"/>
      <c r="H768" s="400" t="s">
        <v>351</v>
      </c>
      <c r="I768" s="400" t="s">
        <v>636</v>
      </c>
      <c r="J768" s="404">
        <v>105</v>
      </c>
      <c r="K768" s="400" t="s">
        <v>639</v>
      </c>
      <c r="L768" s="400" t="s">
        <v>645</v>
      </c>
      <c r="M768" s="400" t="s">
        <v>641</v>
      </c>
      <c r="N768" s="400" t="s">
        <v>1259</v>
      </c>
    </row>
    <row r="769" spans="1:14" ht="12.75">
      <c r="A769" s="401"/>
      <c r="B769" s="401"/>
      <c r="C769" s="401"/>
      <c r="D769" s="401"/>
      <c r="E769" s="401"/>
      <c r="F769" s="401"/>
      <c r="G769" s="401"/>
      <c r="H769" s="401"/>
      <c r="I769" s="401"/>
      <c r="J769" s="403"/>
      <c r="K769" s="401"/>
      <c r="L769" s="401"/>
      <c r="M769" s="401"/>
      <c r="N769" s="401"/>
    </row>
    <row r="770" spans="1:14" ht="12.75">
      <c r="A770" s="400"/>
      <c r="B770" s="400" t="s">
        <v>635</v>
      </c>
      <c r="C770" s="400" t="s">
        <v>636</v>
      </c>
      <c r="D770" s="400" t="s">
        <v>1463</v>
      </c>
      <c r="E770" s="400" t="s">
        <v>1464</v>
      </c>
      <c r="F770" s="400" t="s">
        <v>636</v>
      </c>
      <c r="G770" s="400"/>
      <c r="H770" s="400" t="s">
        <v>220</v>
      </c>
      <c r="I770" s="400" t="s">
        <v>636</v>
      </c>
      <c r="J770" s="404">
        <v>157.5</v>
      </c>
      <c r="K770" s="400" t="s">
        <v>639</v>
      </c>
      <c r="L770" s="400" t="s">
        <v>640</v>
      </c>
      <c r="M770" s="400" t="s">
        <v>641</v>
      </c>
      <c r="N770" s="400" t="s">
        <v>642</v>
      </c>
    </row>
    <row r="771" spans="1:14" ht="12.75">
      <c r="A771" s="401"/>
      <c r="B771" s="401"/>
      <c r="C771" s="401"/>
      <c r="D771" s="401"/>
      <c r="E771" s="401"/>
      <c r="F771" s="401"/>
      <c r="G771" s="401"/>
      <c r="H771" s="401"/>
      <c r="I771" s="401"/>
      <c r="J771" s="403"/>
      <c r="K771" s="401"/>
      <c r="L771" s="401"/>
      <c r="M771" s="401"/>
      <c r="N771" s="401"/>
    </row>
    <row r="772" spans="1:14" ht="12.75">
      <c r="A772" s="400"/>
      <c r="B772" s="400" t="s">
        <v>635</v>
      </c>
      <c r="C772" s="400" t="s">
        <v>636</v>
      </c>
      <c r="D772" s="400" t="s">
        <v>1465</v>
      </c>
      <c r="E772" s="400" t="s">
        <v>1466</v>
      </c>
      <c r="F772" s="400" t="s">
        <v>636</v>
      </c>
      <c r="G772" s="400"/>
      <c r="H772" s="400" t="s">
        <v>351</v>
      </c>
      <c r="I772" s="400" t="s">
        <v>636</v>
      </c>
      <c r="J772" s="404">
        <v>52.5</v>
      </c>
      <c r="K772" s="400" t="s">
        <v>639</v>
      </c>
      <c r="L772" s="400" t="s">
        <v>645</v>
      </c>
      <c r="M772" s="400" t="s">
        <v>641</v>
      </c>
      <c r="N772" s="400" t="s">
        <v>1259</v>
      </c>
    </row>
    <row r="773" spans="1:14" ht="12.75">
      <c r="A773" s="401"/>
      <c r="B773" s="401"/>
      <c r="C773" s="401"/>
      <c r="D773" s="401"/>
      <c r="E773" s="401"/>
      <c r="F773" s="401"/>
      <c r="G773" s="401"/>
      <c r="H773" s="401"/>
      <c r="I773" s="401"/>
      <c r="J773" s="403"/>
      <c r="K773" s="401"/>
      <c r="L773" s="401"/>
      <c r="M773" s="401"/>
      <c r="N773" s="401"/>
    </row>
    <row r="774" spans="1:14" ht="12.75">
      <c r="A774" s="400"/>
      <c r="B774" s="400" t="s">
        <v>635</v>
      </c>
      <c r="C774" s="400" t="s">
        <v>636</v>
      </c>
      <c r="D774" s="400" t="s">
        <v>1467</v>
      </c>
      <c r="E774" s="400" t="s">
        <v>1468</v>
      </c>
      <c r="F774" s="400" t="s">
        <v>636</v>
      </c>
      <c r="G774" s="400"/>
      <c r="H774" s="400" t="s">
        <v>220</v>
      </c>
      <c r="I774" s="400" t="s">
        <v>636</v>
      </c>
      <c r="J774" s="404">
        <v>210</v>
      </c>
      <c r="K774" s="400" t="s">
        <v>639</v>
      </c>
      <c r="L774" s="400" t="s">
        <v>640</v>
      </c>
      <c r="M774" s="400" t="s">
        <v>641</v>
      </c>
      <c r="N774" s="400" t="s">
        <v>642</v>
      </c>
    </row>
    <row r="775" spans="1:14" ht="12.75">
      <c r="A775" s="401"/>
      <c r="B775" s="401"/>
      <c r="C775" s="401"/>
      <c r="D775" s="401"/>
      <c r="E775" s="401"/>
      <c r="F775" s="401"/>
      <c r="G775" s="401"/>
      <c r="H775" s="401"/>
      <c r="I775" s="401"/>
      <c r="J775" s="403"/>
      <c r="K775" s="401"/>
      <c r="L775" s="401"/>
      <c r="M775" s="401"/>
      <c r="N775" s="401"/>
    </row>
    <row r="776" spans="1:14" ht="12.75">
      <c r="A776" s="400"/>
      <c r="B776" s="400" t="s">
        <v>635</v>
      </c>
      <c r="C776" s="400" t="s">
        <v>636</v>
      </c>
      <c r="D776" s="400" t="s">
        <v>1469</v>
      </c>
      <c r="E776" s="400" t="s">
        <v>1470</v>
      </c>
      <c r="F776" s="400" t="s">
        <v>636</v>
      </c>
      <c r="G776" s="400"/>
      <c r="H776" s="400" t="s">
        <v>351</v>
      </c>
      <c r="I776" s="400" t="s">
        <v>636</v>
      </c>
      <c r="J776" s="404">
        <v>105</v>
      </c>
      <c r="K776" s="400" t="s">
        <v>639</v>
      </c>
      <c r="L776" s="400" t="s">
        <v>645</v>
      </c>
      <c r="M776" s="400" t="s">
        <v>641</v>
      </c>
      <c r="N776" s="400" t="s">
        <v>1259</v>
      </c>
    </row>
    <row r="777" spans="1:14" ht="12.75">
      <c r="A777" s="401"/>
      <c r="B777" s="401"/>
      <c r="C777" s="401"/>
      <c r="D777" s="401"/>
      <c r="E777" s="401"/>
      <c r="F777" s="401"/>
      <c r="G777" s="401"/>
      <c r="H777" s="401"/>
      <c r="I777" s="401"/>
      <c r="J777" s="403"/>
      <c r="K777" s="401"/>
      <c r="L777" s="401"/>
      <c r="M777" s="401"/>
      <c r="N777" s="401"/>
    </row>
    <row r="778" spans="1:14" ht="12.75">
      <c r="A778" s="400"/>
      <c r="B778" s="400" t="s">
        <v>635</v>
      </c>
      <c r="C778" s="400" t="s">
        <v>636</v>
      </c>
      <c r="D778" s="400" t="s">
        <v>1471</v>
      </c>
      <c r="E778" s="400" t="s">
        <v>1472</v>
      </c>
      <c r="F778" s="400" t="s">
        <v>636</v>
      </c>
      <c r="G778" s="400"/>
      <c r="H778" s="400" t="s">
        <v>220</v>
      </c>
      <c r="I778" s="400" t="s">
        <v>636</v>
      </c>
      <c r="J778" s="404">
        <v>185</v>
      </c>
      <c r="K778" s="400" t="s">
        <v>639</v>
      </c>
      <c r="L778" s="400" t="s">
        <v>640</v>
      </c>
      <c r="M778" s="400" t="s">
        <v>641</v>
      </c>
      <c r="N778" s="400" t="s">
        <v>642</v>
      </c>
    </row>
    <row r="779" spans="1:14" ht="12.75">
      <c r="A779" s="401"/>
      <c r="B779" s="401"/>
      <c r="C779" s="401"/>
      <c r="D779" s="401"/>
      <c r="E779" s="401"/>
      <c r="F779" s="401"/>
      <c r="G779" s="401"/>
      <c r="H779" s="401"/>
      <c r="I779" s="401"/>
      <c r="J779" s="403"/>
      <c r="K779" s="401"/>
      <c r="L779" s="401"/>
      <c r="M779" s="401"/>
      <c r="N779" s="401"/>
    </row>
    <row r="780" spans="1:14" ht="12.75">
      <c r="A780" s="400"/>
      <c r="B780" s="400" t="s">
        <v>635</v>
      </c>
      <c r="C780" s="400" t="s">
        <v>636</v>
      </c>
      <c r="D780" s="400" t="s">
        <v>1473</v>
      </c>
      <c r="E780" s="400" t="s">
        <v>1474</v>
      </c>
      <c r="F780" s="400" t="s">
        <v>636</v>
      </c>
      <c r="G780" s="400"/>
      <c r="H780" s="400" t="s">
        <v>351</v>
      </c>
      <c r="I780" s="400" t="s">
        <v>636</v>
      </c>
      <c r="J780" s="404">
        <v>77.5</v>
      </c>
      <c r="K780" s="400" t="s">
        <v>639</v>
      </c>
      <c r="L780" s="400" t="s">
        <v>645</v>
      </c>
      <c r="M780" s="400" t="s">
        <v>641</v>
      </c>
      <c r="N780" s="400" t="s">
        <v>1259</v>
      </c>
    </row>
    <row r="781" spans="1:14" ht="12.75">
      <c r="A781" s="401"/>
      <c r="B781" s="401"/>
      <c r="C781" s="401"/>
      <c r="D781" s="401"/>
      <c r="E781" s="401"/>
      <c r="F781" s="401"/>
      <c r="G781" s="401"/>
      <c r="H781" s="401"/>
      <c r="I781" s="401"/>
      <c r="J781" s="403"/>
      <c r="K781" s="401"/>
      <c r="L781" s="401"/>
      <c r="M781" s="401"/>
      <c r="N781" s="401"/>
    </row>
    <row r="782" spans="1:14" ht="12.75">
      <c r="A782" s="400"/>
      <c r="B782" s="400" t="s">
        <v>635</v>
      </c>
      <c r="C782" s="400" t="s">
        <v>636</v>
      </c>
      <c r="D782" s="400" t="s">
        <v>1475</v>
      </c>
      <c r="E782" s="400" t="s">
        <v>1476</v>
      </c>
      <c r="F782" s="400" t="s">
        <v>636</v>
      </c>
      <c r="G782" s="400"/>
      <c r="H782" s="400" t="s">
        <v>220</v>
      </c>
      <c r="I782" s="400" t="s">
        <v>636</v>
      </c>
      <c r="J782" s="404">
        <v>240</v>
      </c>
      <c r="K782" s="400" t="s">
        <v>639</v>
      </c>
      <c r="L782" s="400" t="s">
        <v>640</v>
      </c>
      <c r="M782" s="400" t="s">
        <v>689</v>
      </c>
      <c r="N782" s="400" t="s">
        <v>1290</v>
      </c>
    </row>
    <row r="783" spans="1:14" ht="12.75">
      <c r="A783" s="401"/>
      <c r="B783" s="401"/>
      <c r="C783" s="401"/>
      <c r="D783" s="401"/>
      <c r="E783" s="401"/>
      <c r="F783" s="401"/>
      <c r="G783" s="401"/>
      <c r="H783" s="401"/>
      <c r="I783" s="401"/>
      <c r="J783" s="403"/>
      <c r="K783" s="401"/>
      <c r="L783" s="401"/>
      <c r="M783" s="401"/>
      <c r="N783" s="401"/>
    </row>
    <row r="784" spans="1:14" ht="12.75">
      <c r="A784" s="400"/>
      <c r="B784" s="400" t="s">
        <v>635</v>
      </c>
      <c r="C784" s="400" t="s">
        <v>636</v>
      </c>
      <c r="D784" s="400" t="s">
        <v>1477</v>
      </c>
      <c r="E784" s="400" t="s">
        <v>1478</v>
      </c>
      <c r="F784" s="400" t="s">
        <v>636</v>
      </c>
      <c r="G784" s="400"/>
      <c r="H784" s="400" t="s">
        <v>220</v>
      </c>
      <c r="I784" s="400" t="s">
        <v>636</v>
      </c>
      <c r="J784" s="404">
        <v>185</v>
      </c>
      <c r="K784" s="400" t="s">
        <v>639</v>
      </c>
      <c r="L784" s="400" t="s">
        <v>640</v>
      </c>
      <c r="M784" s="400" t="s">
        <v>641</v>
      </c>
      <c r="N784" s="400" t="s">
        <v>642</v>
      </c>
    </row>
    <row r="785" spans="1:14" ht="12.75">
      <c r="A785" s="401"/>
      <c r="B785" s="401"/>
      <c r="C785" s="401"/>
      <c r="D785" s="401"/>
      <c r="E785" s="401"/>
      <c r="F785" s="401"/>
      <c r="G785" s="401"/>
      <c r="H785" s="401"/>
      <c r="I785" s="401"/>
      <c r="J785" s="403"/>
      <c r="K785" s="401"/>
      <c r="L785" s="401"/>
      <c r="M785" s="401"/>
      <c r="N785" s="401"/>
    </row>
    <row r="786" spans="1:14" ht="12.75">
      <c r="A786" s="400"/>
      <c r="B786" s="400" t="s">
        <v>635</v>
      </c>
      <c r="C786" s="400" t="s">
        <v>636</v>
      </c>
      <c r="D786" s="400" t="s">
        <v>1479</v>
      </c>
      <c r="E786" s="400" t="s">
        <v>1480</v>
      </c>
      <c r="F786" s="400" t="s">
        <v>636</v>
      </c>
      <c r="G786" s="400"/>
      <c r="H786" s="400" t="s">
        <v>351</v>
      </c>
      <c r="I786" s="400" t="s">
        <v>636</v>
      </c>
      <c r="J786" s="404">
        <v>105</v>
      </c>
      <c r="K786" s="400" t="s">
        <v>639</v>
      </c>
      <c r="L786" s="400" t="s">
        <v>645</v>
      </c>
      <c r="M786" s="400" t="s">
        <v>641</v>
      </c>
      <c r="N786" s="400" t="s">
        <v>1259</v>
      </c>
    </row>
    <row r="787" spans="1:14" ht="12.75">
      <c r="A787" s="401"/>
      <c r="B787" s="401"/>
      <c r="C787" s="401"/>
      <c r="D787" s="401"/>
      <c r="E787" s="401"/>
      <c r="F787" s="401"/>
      <c r="G787" s="401"/>
      <c r="H787" s="401"/>
      <c r="I787" s="401"/>
      <c r="J787" s="403"/>
      <c r="K787" s="401"/>
      <c r="L787" s="401"/>
      <c r="M787" s="401"/>
      <c r="N787" s="401"/>
    </row>
    <row r="788" spans="1:14" ht="12.75">
      <c r="A788" s="400"/>
      <c r="B788" s="400" t="s">
        <v>635</v>
      </c>
      <c r="C788" s="400" t="s">
        <v>636</v>
      </c>
      <c r="D788" s="400" t="s">
        <v>1481</v>
      </c>
      <c r="E788" s="400" t="s">
        <v>1482</v>
      </c>
      <c r="F788" s="400" t="s">
        <v>636</v>
      </c>
      <c r="G788" s="400"/>
      <c r="H788" s="400" t="s">
        <v>220</v>
      </c>
      <c r="I788" s="400" t="s">
        <v>636</v>
      </c>
      <c r="J788" s="402">
        <v>1733</v>
      </c>
      <c r="K788" s="400" t="s">
        <v>639</v>
      </c>
      <c r="L788" s="400" t="s">
        <v>640</v>
      </c>
      <c r="M788" s="400" t="s">
        <v>689</v>
      </c>
      <c r="N788" s="400" t="s">
        <v>1290</v>
      </c>
    </row>
    <row r="789" spans="1:14" ht="12.75">
      <c r="A789" s="401"/>
      <c r="B789" s="401"/>
      <c r="C789" s="401"/>
      <c r="D789" s="401"/>
      <c r="E789" s="401"/>
      <c r="F789" s="401"/>
      <c r="G789" s="401"/>
      <c r="H789" s="401"/>
      <c r="I789" s="401"/>
      <c r="J789" s="403"/>
      <c r="K789" s="401"/>
      <c r="L789" s="401"/>
      <c r="M789" s="401"/>
      <c r="N789" s="401"/>
    </row>
    <row r="790" spans="1:14" ht="12.75">
      <c r="A790" s="400"/>
      <c r="B790" s="400" t="s">
        <v>635</v>
      </c>
      <c r="C790" s="400" t="s">
        <v>636</v>
      </c>
      <c r="D790" s="400" t="s">
        <v>1483</v>
      </c>
      <c r="E790" s="400" t="s">
        <v>1484</v>
      </c>
      <c r="F790" s="400" t="s">
        <v>636</v>
      </c>
      <c r="G790" s="400"/>
      <c r="H790" s="400" t="s">
        <v>220</v>
      </c>
      <c r="I790" s="400" t="s">
        <v>636</v>
      </c>
      <c r="J790" s="402">
        <v>2046</v>
      </c>
      <c r="K790" s="400" t="s">
        <v>639</v>
      </c>
      <c r="L790" s="400" t="s">
        <v>640</v>
      </c>
      <c r="M790" s="400" t="s">
        <v>689</v>
      </c>
      <c r="N790" s="400" t="s">
        <v>1293</v>
      </c>
    </row>
    <row r="791" spans="1:14" ht="12.75">
      <c r="A791" s="401"/>
      <c r="B791" s="401"/>
      <c r="C791" s="401"/>
      <c r="D791" s="401"/>
      <c r="E791" s="401"/>
      <c r="F791" s="401"/>
      <c r="G791" s="401"/>
      <c r="H791" s="401"/>
      <c r="I791" s="401"/>
      <c r="J791" s="403"/>
      <c r="K791" s="401"/>
      <c r="L791" s="401"/>
      <c r="M791" s="401"/>
      <c r="N791" s="401"/>
    </row>
    <row r="792" spans="1:14" ht="12.75">
      <c r="A792" s="400"/>
      <c r="B792" s="400" t="s">
        <v>635</v>
      </c>
      <c r="C792" s="400" t="s">
        <v>636</v>
      </c>
      <c r="D792" s="400" t="s">
        <v>1485</v>
      </c>
      <c r="E792" s="400" t="s">
        <v>1486</v>
      </c>
      <c r="F792" s="400" t="s">
        <v>636</v>
      </c>
      <c r="G792" s="400"/>
      <c r="H792" s="400" t="s">
        <v>220</v>
      </c>
      <c r="I792" s="400" t="s">
        <v>636</v>
      </c>
      <c r="J792" s="402">
        <v>3158.28</v>
      </c>
      <c r="K792" s="400" t="s">
        <v>639</v>
      </c>
      <c r="L792" s="400" t="s">
        <v>640</v>
      </c>
      <c r="M792" s="400" t="s">
        <v>689</v>
      </c>
      <c r="N792" s="400" t="s">
        <v>1287</v>
      </c>
    </row>
    <row r="793" spans="1:14" ht="12.75">
      <c r="A793" s="401"/>
      <c r="B793" s="401"/>
      <c r="C793" s="401"/>
      <c r="D793" s="401"/>
      <c r="E793" s="401"/>
      <c r="F793" s="401"/>
      <c r="G793" s="401"/>
      <c r="H793" s="401"/>
      <c r="I793" s="401"/>
      <c r="J793" s="403"/>
      <c r="K793" s="401"/>
      <c r="L793" s="401"/>
      <c r="M793" s="401"/>
      <c r="N793" s="401"/>
    </row>
    <row r="794" spans="1:14" ht="12.75">
      <c r="A794" s="400"/>
      <c r="B794" s="400" t="s">
        <v>635</v>
      </c>
      <c r="C794" s="400" t="s">
        <v>636</v>
      </c>
      <c r="D794" s="400" t="s">
        <v>1487</v>
      </c>
      <c r="E794" s="400" t="s">
        <v>1488</v>
      </c>
      <c r="F794" s="400" t="s">
        <v>636</v>
      </c>
      <c r="G794" s="400"/>
      <c r="H794" s="400" t="s">
        <v>220</v>
      </c>
      <c r="I794" s="400" t="s">
        <v>636</v>
      </c>
      <c r="J794" s="402">
        <v>1605</v>
      </c>
      <c r="K794" s="400" t="s">
        <v>639</v>
      </c>
      <c r="L794" s="400" t="s">
        <v>640</v>
      </c>
      <c r="M794" s="400" t="s">
        <v>689</v>
      </c>
      <c r="N794" s="400" t="s">
        <v>1296</v>
      </c>
    </row>
    <row r="795" spans="1:14" ht="12.75">
      <c r="A795" s="401"/>
      <c r="B795" s="401"/>
      <c r="C795" s="401"/>
      <c r="D795" s="401"/>
      <c r="E795" s="401"/>
      <c r="F795" s="401"/>
      <c r="G795" s="401"/>
      <c r="H795" s="401"/>
      <c r="I795" s="401"/>
      <c r="J795" s="403"/>
      <c r="K795" s="401"/>
      <c r="L795" s="401"/>
      <c r="M795" s="401"/>
      <c r="N795" s="401"/>
    </row>
    <row r="796" spans="1:14" ht="12.75">
      <c r="A796" s="400"/>
      <c r="B796" s="400" t="s">
        <v>635</v>
      </c>
      <c r="C796" s="400" t="s">
        <v>636</v>
      </c>
      <c r="D796" s="400" t="s">
        <v>1489</v>
      </c>
      <c r="E796" s="400" t="s">
        <v>1490</v>
      </c>
      <c r="F796" s="400" t="s">
        <v>636</v>
      </c>
      <c r="G796" s="400"/>
      <c r="H796" s="400" t="s">
        <v>220</v>
      </c>
      <c r="I796" s="400" t="s">
        <v>636</v>
      </c>
      <c r="J796" s="402">
        <v>3650.9</v>
      </c>
      <c r="K796" s="400" t="s">
        <v>639</v>
      </c>
      <c r="L796" s="400" t="s">
        <v>645</v>
      </c>
      <c r="M796" s="400" t="s">
        <v>689</v>
      </c>
      <c r="N796" s="400" t="s">
        <v>1491</v>
      </c>
    </row>
    <row r="797" spans="1:14" ht="12.75">
      <c r="A797" s="401"/>
      <c r="B797" s="401"/>
      <c r="C797" s="401"/>
      <c r="D797" s="401"/>
      <c r="E797" s="401"/>
      <c r="F797" s="401"/>
      <c r="G797" s="401"/>
      <c r="H797" s="401"/>
      <c r="I797" s="401"/>
      <c r="J797" s="403"/>
      <c r="K797" s="401"/>
      <c r="L797" s="401"/>
      <c r="M797" s="401"/>
      <c r="N797" s="401"/>
    </row>
    <row r="798" spans="1:14" ht="12.75">
      <c r="A798" s="400"/>
      <c r="B798" s="400" t="s">
        <v>635</v>
      </c>
      <c r="C798" s="400" t="s">
        <v>636</v>
      </c>
      <c r="D798" s="400" t="s">
        <v>1492</v>
      </c>
      <c r="E798" s="400" t="s">
        <v>1493</v>
      </c>
      <c r="F798" s="400" t="s">
        <v>636</v>
      </c>
      <c r="G798" s="400"/>
      <c r="H798" s="400" t="s">
        <v>351</v>
      </c>
      <c r="I798" s="400" t="s">
        <v>636</v>
      </c>
      <c r="J798" s="402">
        <v>3237.88</v>
      </c>
      <c r="K798" s="400" t="s">
        <v>639</v>
      </c>
      <c r="L798" s="400" t="s">
        <v>645</v>
      </c>
      <c r="M798" s="400" t="s">
        <v>689</v>
      </c>
      <c r="N798" s="400" t="s">
        <v>1494</v>
      </c>
    </row>
    <row r="799" spans="1:14" ht="12.75">
      <c r="A799" s="401"/>
      <c r="B799" s="401"/>
      <c r="C799" s="401"/>
      <c r="D799" s="401"/>
      <c r="E799" s="401"/>
      <c r="F799" s="401"/>
      <c r="G799" s="401"/>
      <c r="H799" s="401"/>
      <c r="I799" s="401"/>
      <c r="J799" s="403"/>
      <c r="K799" s="401"/>
      <c r="L799" s="401"/>
      <c r="M799" s="401"/>
      <c r="N799" s="401"/>
    </row>
    <row r="800" spans="1:14" ht="12.75">
      <c r="A800" s="400"/>
      <c r="B800" s="400" t="s">
        <v>635</v>
      </c>
      <c r="C800" s="400" t="s">
        <v>636</v>
      </c>
      <c r="D800" s="400" t="s">
        <v>1495</v>
      </c>
      <c r="E800" s="400" t="s">
        <v>1496</v>
      </c>
      <c r="F800" s="400" t="s">
        <v>636</v>
      </c>
      <c r="G800" s="400"/>
      <c r="H800" s="400" t="s">
        <v>220</v>
      </c>
      <c r="I800" s="400" t="s">
        <v>636</v>
      </c>
      <c r="J800" s="402">
        <v>1694</v>
      </c>
      <c r="K800" s="400" t="s">
        <v>639</v>
      </c>
      <c r="L800" s="400" t="s">
        <v>645</v>
      </c>
      <c r="M800" s="400" t="s">
        <v>689</v>
      </c>
      <c r="N800" s="400" t="s">
        <v>1497</v>
      </c>
    </row>
    <row r="801" spans="1:14" ht="12.75">
      <c r="A801" s="401"/>
      <c r="B801" s="401"/>
      <c r="C801" s="401"/>
      <c r="D801" s="401"/>
      <c r="E801" s="401"/>
      <c r="F801" s="401"/>
      <c r="G801" s="401"/>
      <c r="H801" s="401"/>
      <c r="I801" s="401"/>
      <c r="J801" s="403"/>
      <c r="K801" s="401"/>
      <c r="L801" s="401"/>
      <c r="M801" s="401"/>
      <c r="N801" s="401"/>
    </row>
    <row r="802" spans="1:14" ht="12.75">
      <c r="A802" s="400"/>
      <c r="B802" s="400" t="s">
        <v>635</v>
      </c>
      <c r="C802" s="400" t="s">
        <v>636</v>
      </c>
      <c r="D802" s="400" t="s">
        <v>1498</v>
      </c>
      <c r="E802" s="400" t="s">
        <v>1499</v>
      </c>
      <c r="F802" s="400" t="s">
        <v>636</v>
      </c>
      <c r="G802" s="400"/>
      <c r="H802" s="400" t="s">
        <v>220</v>
      </c>
      <c r="I802" s="400" t="s">
        <v>636</v>
      </c>
      <c r="J802" s="404">
        <v>240</v>
      </c>
      <c r="K802" s="400" t="s">
        <v>639</v>
      </c>
      <c r="L802" s="400" t="s">
        <v>645</v>
      </c>
      <c r="M802" s="400" t="s">
        <v>689</v>
      </c>
      <c r="N802" s="400" t="s">
        <v>1500</v>
      </c>
    </row>
    <row r="803" spans="1:14" ht="12.75">
      <c r="A803" s="401"/>
      <c r="B803" s="401"/>
      <c r="C803" s="401"/>
      <c r="D803" s="401"/>
      <c r="E803" s="401"/>
      <c r="F803" s="401"/>
      <c r="G803" s="401"/>
      <c r="H803" s="401"/>
      <c r="I803" s="401"/>
      <c r="J803" s="403"/>
      <c r="K803" s="401"/>
      <c r="L803" s="401"/>
      <c r="M803" s="401"/>
      <c r="N803" s="401"/>
    </row>
    <row r="804" spans="1:14" ht="12.75">
      <c r="A804" s="400"/>
      <c r="B804" s="400" t="s">
        <v>635</v>
      </c>
      <c r="C804" s="400" t="s">
        <v>636</v>
      </c>
      <c r="D804" s="400" t="s">
        <v>1501</v>
      </c>
      <c r="E804" s="400" t="s">
        <v>1502</v>
      </c>
      <c r="F804" s="400" t="s">
        <v>636</v>
      </c>
      <c r="G804" s="400"/>
      <c r="H804" s="400" t="s">
        <v>220</v>
      </c>
      <c r="I804" s="400" t="s">
        <v>636</v>
      </c>
      <c r="J804" s="402">
        <v>1827.5</v>
      </c>
      <c r="K804" s="400" t="s">
        <v>639</v>
      </c>
      <c r="L804" s="400" t="s">
        <v>645</v>
      </c>
      <c r="M804" s="400" t="s">
        <v>689</v>
      </c>
      <c r="N804" s="400" t="s">
        <v>1500</v>
      </c>
    </row>
    <row r="805" spans="1:14" ht="12.75">
      <c r="A805" s="401"/>
      <c r="B805" s="401"/>
      <c r="C805" s="401"/>
      <c r="D805" s="401"/>
      <c r="E805" s="401"/>
      <c r="F805" s="401"/>
      <c r="G805" s="401"/>
      <c r="H805" s="401"/>
      <c r="I805" s="401"/>
      <c r="J805" s="403"/>
      <c r="K805" s="401"/>
      <c r="L805" s="401"/>
      <c r="M805" s="401"/>
      <c r="N805" s="401"/>
    </row>
    <row r="806" spans="1:14" ht="12.75">
      <c r="A806" s="400"/>
      <c r="B806" s="400" t="s">
        <v>635</v>
      </c>
      <c r="C806" s="400" t="s">
        <v>636</v>
      </c>
      <c r="D806" s="400" t="s">
        <v>1503</v>
      </c>
      <c r="E806" s="400" t="s">
        <v>1504</v>
      </c>
      <c r="F806" s="400" t="s">
        <v>636</v>
      </c>
      <c r="G806" s="400"/>
      <c r="H806" s="400" t="s">
        <v>220</v>
      </c>
      <c r="I806" s="400" t="s">
        <v>636</v>
      </c>
      <c r="J806" s="404">
        <v>185</v>
      </c>
      <c r="K806" s="400" t="s">
        <v>639</v>
      </c>
      <c r="L806" s="400" t="s">
        <v>640</v>
      </c>
      <c r="M806" s="400" t="s">
        <v>641</v>
      </c>
      <c r="N806" s="400" t="s">
        <v>642</v>
      </c>
    </row>
    <row r="807" spans="1:14" ht="12.75">
      <c r="A807" s="401"/>
      <c r="B807" s="401"/>
      <c r="C807" s="401"/>
      <c r="D807" s="401"/>
      <c r="E807" s="401"/>
      <c r="F807" s="401"/>
      <c r="G807" s="401"/>
      <c r="H807" s="401"/>
      <c r="I807" s="401"/>
      <c r="J807" s="403"/>
      <c r="K807" s="401"/>
      <c r="L807" s="401"/>
      <c r="M807" s="401"/>
      <c r="N807" s="401"/>
    </row>
    <row r="808" spans="1:14" ht="12.75">
      <c r="A808" s="400"/>
      <c r="B808" s="400" t="s">
        <v>635</v>
      </c>
      <c r="C808" s="400" t="s">
        <v>636</v>
      </c>
      <c r="D808" s="400" t="s">
        <v>1505</v>
      </c>
      <c r="E808" s="400" t="s">
        <v>1506</v>
      </c>
      <c r="F808" s="400" t="s">
        <v>636</v>
      </c>
      <c r="G808" s="400"/>
      <c r="H808" s="400" t="s">
        <v>351</v>
      </c>
      <c r="I808" s="400" t="s">
        <v>636</v>
      </c>
      <c r="J808" s="404">
        <v>105</v>
      </c>
      <c r="K808" s="400" t="s">
        <v>639</v>
      </c>
      <c r="L808" s="400" t="s">
        <v>645</v>
      </c>
      <c r="M808" s="400" t="s">
        <v>641</v>
      </c>
      <c r="N808" s="400" t="s">
        <v>1259</v>
      </c>
    </row>
    <row r="809" spans="1:14" ht="12.75">
      <c r="A809" s="401"/>
      <c r="B809" s="401"/>
      <c r="C809" s="401"/>
      <c r="D809" s="401"/>
      <c r="E809" s="401"/>
      <c r="F809" s="401"/>
      <c r="G809" s="401"/>
      <c r="H809" s="401"/>
      <c r="I809" s="401"/>
      <c r="J809" s="403"/>
      <c r="K809" s="401"/>
      <c r="L809" s="401"/>
      <c r="M809" s="401"/>
      <c r="N809" s="401"/>
    </row>
    <row r="810" spans="1:14" ht="12.75">
      <c r="A810" s="400"/>
      <c r="B810" s="400" t="s">
        <v>635</v>
      </c>
      <c r="C810" s="400" t="s">
        <v>636</v>
      </c>
      <c r="D810" s="400" t="s">
        <v>1507</v>
      </c>
      <c r="E810" s="400" t="s">
        <v>1508</v>
      </c>
      <c r="F810" s="400" t="s">
        <v>636</v>
      </c>
      <c r="G810" s="400"/>
      <c r="H810" s="400" t="s">
        <v>220</v>
      </c>
      <c r="I810" s="400" t="s">
        <v>636</v>
      </c>
      <c r="J810" s="404">
        <v>145</v>
      </c>
      <c r="K810" s="400" t="s">
        <v>639</v>
      </c>
      <c r="L810" s="400" t="s">
        <v>819</v>
      </c>
      <c r="M810" s="400" t="s">
        <v>430</v>
      </c>
      <c r="N810" s="400" t="s">
        <v>1509</v>
      </c>
    </row>
    <row r="811" spans="1:14" ht="12.75">
      <c r="A811" s="401"/>
      <c r="B811" s="401"/>
      <c r="C811" s="401"/>
      <c r="D811" s="401"/>
      <c r="E811" s="401"/>
      <c r="F811" s="401"/>
      <c r="G811" s="401"/>
      <c r="H811" s="401"/>
      <c r="I811" s="401"/>
      <c r="J811" s="403"/>
      <c r="K811" s="401"/>
      <c r="L811" s="401"/>
      <c r="M811" s="401"/>
      <c r="N811" s="401"/>
    </row>
    <row r="812" spans="1:14" ht="12.75">
      <c r="A812" s="400"/>
      <c r="B812" s="400" t="s">
        <v>635</v>
      </c>
      <c r="C812" s="400" t="s">
        <v>636</v>
      </c>
      <c r="D812" s="400" t="s">
        <v>1510</v>
      </c>
      <c r="E812" s="400" t="s">
        <v>1511</v>
      </c>
      <c r="F812" s="400" t="s">
        <v>636</v>
      </c>
      <c r="G812" s="400"/>
      <c r="H812" s="400" t="s">
        <v>220</v>
      </c>
      <c r="I812" s="400" t="s">
        <v>636</v>
      </c>
      <c r="J812" s="402">
        <v>1104</v>
      </c>
      <c r="K812" s="400" t="s">
        <v>639</v>
      </c>
      <c r="L812" s="400" t="s">
        <v>816</v>
      </c>
      <c r="M812" s="400" t="s">
        <v>430</v>
      </c>
      <c r="N812" s="400" t="s">
        <v>1512</v>
      </c>
    </row>
    <row r="813" spans="1:14" ht="12.75">
      <c r="A813" s="401"/>
      <c r="B813" s="401"/>
      <c r="C813" s="401"/>
      <c r="D813" s="401"/>
      <c r="E813" s="401"/>
      <c r="F813" s="401"/>
      <c r="G813" s="401"/>
      <c r="H813" s="401"/>
      <c r="I813" s="401"/>
      <c r="J813" s="403"/>
      <c r="K813" s="401"/>
      <c r="L813" s="401"/>
      <c r="M813" s="401"/>
      <c r="N813" s="401"/>
    </row>
    <row r="814" spans="1:14" ht="12.75">
      <c r="A814" s="400"/>
      <c r="B814" s="400" t="s">
        <v>635</v>
      </c>
      <c r="C814" s="400" t="s">
        <v>636</v>
      </c>
      <c r="D814" s="400" t="s">
        <v>1513</v>
      </c>
      <c r="E814" s="400" t="s">
        <v>1514</v>
      </c>
      <c r="F814" s="400" t="s">
        <v>636</v>
      </c>
      <c r="G814" s="400"/>
      <c r="H814" s="400" t="s">
        <v>220</v>
      </c>
      <c r="I814" s="400" t="s">
        <v>636</v>
      </c>
      <c r="J814" s="404">
        <v>973</v>
      </c>
      <c r="K814" s="400" t="s">
        <v>639</v>
      </c>
      <c r="L814" s="400" t="s">
        <v>819</v>
      </c>
      <c r="M814" s="400" t="s">
        <v>430</v>
      </c>
      <c r="N814" s="400" t="s">
        <v>1512</v>
      </c>
    </row>
    <row r="815" spans="1:14" ht="12.75">
      <c r="A815" s="401"/>
      <c r="B815" s="401"/>
      <c r="C815" s="401"/>
      <c r="D815" s="401"/>
      <c r="E815" s="401"/>
      <c r="F815" s="401"/>
      <c r="G815" s="401"/>
      <c r="H815" s="401"/>
      <c r="I815" s="401"/>
      <c r="J815" s="403"/>
      <c r="K815" s="401"/>
      <c r="L815" s="401"/>
      <c r="M815" s="401"/>
      <c r="N815" s="401"/>
    </row>
    <row r="816" spans="1:14" ht="12.75">
      <c r="A816" s="400"/>
      <c r="B816" s="400" t="s">
        <v>635</v>
      </c>
      <c r="C816" s="400" t="s">
        <v>636</v>
      </c>
      <c r="D816" s="400" t="s">
        <v>1515</v>
      </c>
      <c r="E816" s="400" t="s">
        <v>1516</v>
      </c>
      <c r="F816" s="400" t="s">
        <v>636</v>
      </c>
      <c r="G816" s="400"/>
      <c r="H816" s="400" t="s">
        <v>220</v>
      </c>
      <c r="I816" s="400" t="s">
        <v>636</v>
      </c>
      <c r="J816" s="404">
        <v>210</v>
      </c>
      <c r="K816" s="400" t="s">
        <v>639</v>
      </c>
      <c r="L816" s="400" t="s">
        <v>640</v>
      </c>
      <c r="M816" s="400" t="s">
        <v>641</v>
      </c>
      <c r="N816" s="400" t="s">
        <v>642</v>
      </c>
    </row>
    <row r="817" spans="1:14" ht="12.75">
      <c r="A817" s="401"/>
      <c r="B817" s="401"/>
      <c r="C817" s="401"/>
      <c r="D817" s="401"/>
      <c r="E817" s="401"/>
      <c r="F817" s="401"/>
      <c r="G817" s="401"/>
      <c r="H817" s="401"/>
      <c r="I817" s="401"/>
      <c r="J817" s="403"/>
      <c r="K817" s="401"/>
      <c r="L817" s="401"/>
      <c r="M817" s="401"/>
      <c r="N817" s="401"/>
    </row>
    <row r="818" spans="1:14" ht="12.75">
      <c r="A818" s="400"/>
      <c r="B818" s="400" t="s">
        <v>635</v>
      </c>
      <c r="C818" s="400" t="s">
        <v>636</v>
      </c>
      <c r="D818" s="400" t="s">
        <v>1517</v>
      </c>
      <c r="E818" s="400" t="s">
        <v>1518</v>
      </c>
      <c r="F818" s="400" t="s">
        <v>636</v>
      </c>
      <c r="G818" s="400"/>
      <c r="H818" s="400" t="s">
        <v>351</v>
      </c>
      <c r="I818" s="400" t="s">
        <v>636</v>
      </c>
      <c r="J818" s="404">
        <v>77.5</v>
      </c>
      <c r="K818" s="400" t="s">
        <v>639</v>
      </c>
      <c r="L818" s="400" t="s">
        <v>645</v>
      </c>
      <c r="M818" s="400" t="s">
        <v>641</v>
      </c>
      <c r="N818" s="400" t="s">
        <v>1259</v>
      </c>
    </row>
    <row r="819" spans="1:14" ht="12.75">
      <c r="A819" s="401"/>
      <c r="B819" s="401"/>
      <c r="C819" s="401"/>
      <c r="D819" s="401"/>
      <c r="E819" s="401"/>
      <c r="F819" s="401"/>
      <c r="G819" s="401"/>
      <c r="H819" s="401"/>
      <c r="I819" s="401"/>
      <c r="J819" s="403"/>
      <c r="K819" s="401"/>
      <c r="L819" s="401"/>
      <c r="M819" s="401"/>
      <c r="N819" s="401"/>
    </row>
    <row r="820" spans="1:14" ht="12.75">
      <c r="A820" s="400"/>
      <c r="B820" s="400" t="s">
        <v>635</v>
      </c>
      <c r="C820" s="400" t="s">
        <v>636</v>
      </c>
      <c r="D820" s="400" t="s">
        <v>1519</v>
      </c>
      <c r="E820" s="400" t="s">
        <v>1520</v>
      </c>
      <c r="F820" s="400" t="s">
        <v>636</v>
      </c>
      <c r="G820" s="400"/>
      <c r="H820" s="400" t="s">
        <v>220</v>
      </c>
      <c r="I820" s="400" t="s">
        <v>636</v>
      </c>
      <c r="J820" s="404">
        <v>185</v>
      </c>
      <c r="K820" s="400" t="s">
        <v>639</v>
      </c>
      <c r="L820" s="400" t="s">
        <v>640</v>
      </c>
      <c r="M820" s="400" t="s">
        <v>641</v>
      </c>
      <c r="N820" s="400" t="s">
        <v>642</v>
      </c>
    </row>
    <row r="821" spans="1:14" ht="12.75">
      <c r="A821" s="401"/>
      <c r="B821" s="401"/>
      <c r="C821" s="401"/>
      <c r="D821" s="401"/>
      <c r="E821" s="401"/>
      <c r="F821" s="401"/>
      <c r="G821" s="401"/>
      <c r="H821" s="401"/>
      <c r="I821" s="401"/>
      <c r="J821" s="403"/>
      <c r="K821" s="401"/>
      <c r="L821" s="401"/>
      <c r="M821" s="401"/>
      <c r="N821" s="401"/>
    </row>
    <row r="822" spans="1:14" ht="12.75">
      <c r="A822" s="400"/>
      <c r="B822" s="400" t="s">
        <v>635</v>
      </c>
      <c r="C822" s="400" t="s">
        <v>636</v>
      </c>
      <c r="D822" s="400" t="s">
        <v>1521</v>
      </c>
      <c r="E822" s="400" t="s">
        <v>1522</v>
      </c>
      <c r="F822" s="400" t="s">
        <v>636</v>
      </c>
      <c r="G822" s="400"/>
      <c r="H822" s="400" t="s">
        <v>351</v>
      </c>
      <c r="I822" s="400" t="s">
        <v>636</v>
      </c>
      <c r="J822" s="404">
        <v>105</v>
      </c>
      <c r="K822" s="400" t="s">
        <v>639</v>
      </c>
      <c r="L822" s="400" t="s">
        <v>645</v>
      </c>
      <c r="M822" s="400" t="s">
        <v>641</v>
      </c>
      <c r="N822" s="400" t="s">
        <v>1259</v>
      </c>
    </row>
    <row r="823" spans="1:14" ht="12.75">
      <c r="A823" s="401"/>
      <c r="B823" s="401"/>
      <c r="C823" s="401"/>
      <c r="D823" s="401"/>
      <c r="E823" s="401"/>
      <c r="F823" s="401"/>
      <c r="G823" s="401"/>
      <c r="H823" s="401"/>
      <c r="I823" s="401"/>
      <c r="J823" s="403"/>
      <c r="K823" s="401"/>
      <c r="L823" s="401"/>
      <c r="M823" s="401"/>
      <c r="N823" s="401"/>
    </row>
    <row r="824" spans="1:14" ht="12.75">
      <c r="A824" s="400"/>
      <c r="B824" s="400" t="s">
        <v>635</v>
      </c>
      <c r="C824" s="400" t="s">
        <v>636</v>
      </c>
      <c r="D824" s="400" t="s">
        <v>1523</v>
      </c>
      <c r="E824" s="400" t="s">
        <v>1524</v>
      </c>
      <c r="F824" s="400" t="s">
        <v>636</v>
      </c>
      <c r="G824" s="400"/>
      <c r="H824" s="400" t="s">
        <v>220</v>
      </c>
      <c r="I824" s="400" t="s">
        <v>636</v>
      </c>
      <c r="J824" s="402">
        <v>7535</v>
      </c>
      <c r="K824" s="400" t="s">
        <v>639</v>
      </c>
      <c r="L824" s="400" t="s">
        <v>645</v>
      </c>
      <c r="M824" s="400" t="s">
        <v>754</v>
      </c>
      <c r="N824" s="400" t="s">
        <v>1525</v>
      </c>
    </row>
    <row r="825" spans="1:14" ht="12.75">
      <c r="A825" s="401"/>
      <c r="B825" s="401"/>
      <c r="C825" s="401"/>
      <c r="D825" s="401"/>
      <c r="E825" s="401"/>
      <c r="F825" s="401"/>
      <c r="G825" s="401"/>
      <c r="H825" s="401"/>
      <c r="I825" s="401"/>
      <c r="J825" s="403"/>
      <c r="K825" s="401"/>
      <c r="L825" s="401"/>
      <c r="M825" s="401"/>
      <c r="N825" s="401"/>
    </row>
    <row r="826" spans="1:14" ht="12.75">
      <c r="A826" s="400"/>
      <c r="B826" s="400" t="s">
        <v>635</v>
      </c>
      <c r="C826" s="400" t="s">
        <v>636</v>
      </c>
      <c r="D826" s="400" t="s">
        <v>1526</v>
      </c>
      <c r="E826" s="400" t="s">
        <v>1527</v>
      </c>
      <c r="F826" s="400" t="s">
        <v>636</v>
      </c>
      <c r="G826" s="400"/>
      <c r="H826" s="400" t="s">
        <v>220</v>
      </c>
      <c r="I826" s="400" t="s">
        <v>636</v>
      </c>
      <c r="J826" s="402">
        <v>8250</v>
      </c>
      <c r="K826" s="400" t="s">
        <v>639</v>
      </c>
      <c r="L826" s="400" t="s">
        <v>640</v>
      </c>
      <c r="M826" s="400" t="s">
        <v>754</v>
      </c>
      <c r="N826" s="400" t="s">
        <v>755</v>
      </c>
    </row>
    <row r="827" spans="1:14" ht="12.75">
      <c r="A827" s="401"/>
      <c r="B827" s="401"/>
      <c r="C827" s="401"/>
      <c r="D827" s="401"/>
      <c r="E827" s="401"/>
      <c r="F827" s="401"/>
      <c r="G827" s="401"/>
      <c r="H827" s="401"/>
      <c r="I827" s="401"/>
      <c r="J827" s="403"/>
      <c r="K827" s="401"/>
      <c r="L827" s="401"/>
      <c r="M827" s="401"/>
      <c r="N827" s="401"/>
    </row>
    <row r="828" spans="1:14" ht="12.75">
      <c r="A828" s="400"/>
      <c r="B828" s="400" t="s">
        <v>635</v>
      </c>
      <c r="C828" s="400" t="s">
        <v>636</v>
      </c>
      <c r="D828" s="400" t="s">
        <v>1528</v>
      </c>
      <c r="E828" s="400" t="s">
        <v>1529</v>
      </c>
      <c r="F828" s="400" t="s">
        <v>636</v>
      </c>
      <c r="G828" s="400"/>
      <c r="H828" s="400" t="s">
        <v>220</v>
      </c>
      <c r="I828" s="400" t="s">
        <v>636</v>
      </c>
      <c r="J828" s="404">
        <v>745</v>
      </c>
      <c r="K828" s="400" t="s">
        <v>639</v>
      </c>
      <c r="L828" s="400" t="s">
        <v>1530</v>
      </c>
      <c r="M828" s="400" t="s">
        <v>429</v>
      </c>
      <c r="N828" s="400" t="s">
        <v>1531</v>
      </c>
    </row>
    <row r="829" spans="1:14" ht="12.75">
      <c r="A829" s="401"/>
      <c r="B829" s="401"/>
      <c r="C829" s="401"/>
      <c r="D829" s="401"/>
      <c r="E829" s="401"/>
      <c r="F829" s="401"/>
      <c r="G829" s="401"/>
      <c r="H829" s="401"/>
      <c r="I829" s="401"/>
      <c r="J829" s="403"/>
      <c r="K829" s="401"/>
      <c r="L829" s="401"/>
      <c r="M829" s="401"/>
      <c r="N829" s="401"/>
    </row>
    <row r="830" spans="1:14" ht="12.75">
      <c r="A830" s="400"/>
      <c r="B830" s="400" t="s">
        <v>635</v>
      </c>
      <c r="C830" s="400" t="s">
        <v>636</v>
      </c>
      <c r="D830" s="400" t="s">
        <v>1532</v>
      </c>
      <c r="E830" s="400" t="s">
        <v>1533</v>
      </c>
      <c r="F830" s="400" t="s">
        <v>636</v>
      </c>
      <c r="G830" s="400"/>
      <c r="H830" s="400" t="s">
        <v>220</v>
      </c>
      <c r="I830" s="400" t="s">
        <v>636</v>
      </c>
      <c r="J830" s="402">
        <v>10776</v>
      </c>
      <c r="K830" s="400" t="s">
        <v>639</v>
      </c>
      <c r="L830" s="400" t="s">
        <v>816</v>
      </c>
      <c r="M830" s="400" t="s">
        <v>835</v>
      </c>
      <c r="N830" s="400" t="s">
        <v>836</v>
      </c>
    </row>
    <row r="831" spans="1:14" ht="12.75">
      <c r="A831" s="401"/>
      <c r="B831" s="401"/>
      <c r="C831" s="401"/>
      <c r="D831" s="401"/>
      <c r="E831" s="401"/>
      <c r="F831" s="401"/>
      <c r="G831" s="401"/>
      <c r="H831" s="401"/>
      <c r="I831" s="401"/>
      <c r="J831" s="403"/>
      <c r="K831" s="401"/>
      <c r="L831" s="401"/>
      <c r="M831" s="401"/>
      <c r="N831" s="401"/>
    </row>
    <row r="832" spans="1:14" ht="12.75">
      <c r="A832" s="400"/>
      <c r="B832" s="400" t="s">
        <v>635</v>
      </c>
      <c r="C832" s="400" t="s">
        <v>636</v>
      </c>
      <c r="D832" s="400" t="s">
        <v>1534</v>
      </c>
      <c r="E832" s="400" t="s">
        <v>1535</v>
      </c>
      <c r="F832" s="400" t="s">
        <v>636</v>
      </c>
      <c r="G832" s="400"/>
      <c r="H832" s="400" t="s">
        <v>220</v>
      </c>
      <c r="I832" s="400" t="s">
        <v>636</v>
      </c>
      <c r="J832" s="402">
        <v>7184</v>
      </c>
      <c r="K832" s="400" t="s">
        <v>639</v>
      </c>
      <c r="L832" s="400" t="s">
        <v>819</v>
      </c>
      <c r="M832" s="400" t="s">
        <v>835</v>
      </c>
      <c r="N832" s="400" t="s">
        <v>836</v>
      </c>
    </row>
    <row r="833" spans="1:14" ht="12.75">
      <c r="A833" s="401"/>
      <c r="B833" s="401"/>
      <c r="C833" s="401"/>
      <c r="D833" s="401"/>
      <c r="E833" s="401"/>
      <c r="F833" s="401"/>
      <c r="G833" s="401"/>
      <c r="H833" s="401"/>
      <c r="I833" s="401"/>
      <c r="J833" s="403"/>
      <c r="K833" s="401"/>
      <c r="L833" s="401"/>
      <c r="M833" s="401"/>
      <c r="N833" s="401"/>
    </row>
    <row r="834" spans="1:14" ht="12.75">
      <c r="A834" s="400"/>
      <c r="B834" s="400" t="s">
        <v>635</v>
      </c>
      <c r="C834" s="400" t="s">
        <v>636</v>
      </c>
      <c r="D834" s="400" t="s">
        <v>1536</v>
      </c>
      <c r="E834" s="400" t="s">
        <v>1537</v>
      </c>
      <c r="F834" s="400" t="s">
        <v>636</v>
      </c>
      <c r="G834" s="400"/>
      <c r="H834" s="400" t="s">
        <v>220</v>
      </c>
      <c r="I834" s="400" t="s">
        <v>636</v>
      </c>
      <c r="J834" s="404">
        <v>185</v>
      </c>
      <c r="K834" s="400" t="s">
        <v>639</v>
      </c>
      <c r="L834" s="400" t="s">
        <v>640</v>
      </c>
      <c r="M834" s="400" t="s">
        <v>641</v>
      </c>
      <c r="N834" s="400" t="s">
        <v>642</v>
      </c>
    </row>
    <row r="835" spans="1:14" ht="12.75">
      <c r="A835" s="401"/>
      <c r="B835" s="401"/>
      <c r="C835" s="401"/>
      <c r="D835" s="401"/>
      <c r="E835" s="401"/>
      <c r="F835" s="401"/>
      <c r="G835" s="401"/>
      <c r="H835" s="401"/>
      <c r="I835" s="401"/>
      <c r="J835" s="403"/>
      <c r="K835" s="401"/>
      <c r="L835" s="401"/>
      <c r="M835" s="401"/>
      <c r="N835" s="401"/>
    </row>
    <row r="836" spans="1:14" ht="12.75">
      <c r="A836" s="400"/>
      <c r="B836" s="400" t="s">
        <v>635</v>
      </c>
      <c r="C836" s="400" t="s">
        <v>636</v>
      </c>
      <c r="D836" s="400" t="s">
        <v>1538</v>
      </c>
      <c r="E836" s="400" t="s">
        <v>1539</v>
      </c>
      <c r="F836" s="400" t="s">
        <v>636</v>
      </c>
      <c r="G836" s="400"/>
      <c r="H836" s="400" t="s">
        <v>220</v>
      </c>
      <c r="I836" s="400" t="s">
        <v>636</v>
      </c>
      <c r="J836" s="404">
        <v>77.5</v>
      </c>
      <c r="K836" s="400" t="s">
        <v>639</v>
      </c>
      <c r="L836" s="400" t="s">
        <v>645</v>
      </c>
      <c r="M836" s="400" t="s">
        <v>641</v>
      </c>
      <c r="N836" s="400" t="s">
        <v>646</v>
      </c>
    </row>
    <row r="837" spans="1:14" ht="12.75">
      <c r="A837" s="401"/>
      <c r="B837" s="401"/>
      <c r="C837" s="401"/>
      <c r="D837" s="401"/>
      <c r="E837" s="401"/>
      <c r="F837" s="401"/>
      <c r="G837" s="401"/>
      <c r="H837" s="401"/>
      <c r="I837" s="401"/>
      <c r="J837" s="403"/>
      <c r="K837" s="401"/>
      <c r="L837" s="401"/>
      <c r="M837" s="401"/>
      <c r="N837" s="401"/>
    </row>
    <row r="838" spans="1:14" ht="12.75">
      <c r="A838" s="400"/>
      <c r="B838" s="400" t="s">
        <v>635</v>
      </c>
      <c r="C838" s="400" t="s">
        <v>636</v>
      </c>
      <c r="D838" s="400" t="s">
        <v>1540</v>
      </c>
      <c r="E838" s="400" t="s">
        <v>1541</v>
      </c>
      <c r="F838" s="400" t="s">
        <v>636</v>
      </c>
      <c r="G838" s="400"/>
      <c r="H838" s="400" t="s">
        <v>220</v>
      </c>
      <c r="I838" s="400" t="s">
        <v>636</v>
      </c>
      <c r="J838" s="404">
        <v>210</v>
      </c>
      <c r="K838" s="400" t="s">
        <v>639</v>
      </c>
      <c r="L838" s="400" t="s">
        <v>640</v>
      </c>
      <c r="M838" s="400" t="s">
        <v>641</v>
      </c>
      <c r="N838" s="400" t="s">
        <v>642</v>
      </c>
    </row>
    <row r="839" spans="1:14" ht="12.75">
      <c r="A839" s="401"/>
      <c r="B839" s="401"/>
      <c r="C839" s="401"/>
      <c r="D839" s="401"/>
      <c r="E839" s="401"/>
      <c r="F839" s="401"/>
      <c r="G839" s="401"/>
      <c r="H839" s="401"/>
      <c r="I839" s="401"/>
      <c r="J839" s="403"/>
      <c r="K839" s="401"/>
      <c r="L839" s="401"/>
      <c r="M839" s="401"/>
      <c r="N839" s="401"/>
    </row>
    <row r="840" spans="1:14" ht="12.75">
      <c r="A840" s="400"/>
      <c r="B840" s="400" t="s">
        <v>635</v>
      </c>
      <c r="C840" s="400" t="s">
        <v>636</v>
      </c>
      <c r="D840" s="400" t="s">
        <v>1542</v>
      </c>
      <c r="E840" s="400" t="s">
        <v>1543</v>
      </c>
      <c r="F840" s="400" t="s">
        <v>636</v>
      </c>
      <c r="G840" s="400"/>
      <c r="H840" s="400" t="s">
        <v>220</v>
      </c>
      <c r="I840" s="400" t="s">
        <v>636</v>
      </c>
      <c r="J840" s="404">
        <v>105</v>
      </c>
      <c r="K840" s="400" t="s">
        <v>639</v>
      </c>
      <c r="L840" s="400" t="s">
        <v>645</v>
      </c>
      <c r="M840" s="400" t="s">
        <v>641</v>
      </c>
      <c r="N840" s="400" t="s">
        <v>646</v>
      </c>
    </row>
    <row r="841" spans="1:14" ht="12.75">
      <c r="A841" s="401"/>
      <c r="B841" s="401"/>
      <c r="C841" s="401"/>
      <c r="D841" s="401"/>
      <c r="E841" s="401"/>
      <c r="F841" s="401"/>
      <c r="G841" s="401"/>
      <c r="H841" s="401"/>
      <c r="I841" s="401"/>
      <c r="J841" s="403"/>
      <c r="K841" s="401"/>
      <c r="L841" s="401"/>
      <c r="M841" s="401"/>
      <c r="N841" s="401"/>
    </row>
    <row r="842" spans="1:14" ht="12.75">
      <c r="A842" s="400"/>
      <c r="B842" s="400" t="s">
        <v>635</v>
      </c>
      <c r="C842" s="400" t="s">
        <v>636</v>
      </c>
      <c r="D842" s="400" t="s">
        <v>1544</v>
      </c>
      <c r="E842" s="400" t="s">
        <v>1545</v>
      </c>
      <c r="F842" s="400" t="s">
        <v>636</v>
      </c>
      <c r="G842" s="400"/>
      <c r="H842" s="400" t="s">
        <v>220</v>
      </c>
      <c r="I842" s="400" t="s">
        <v>636</v>
      </c>
      <c r="J842" s="404">
        <v>340.08</v>
      </c>
      <c r="K842" s="400" t="s">
        <v>639</v>
      </c>
      <c r="L842" s="400" t="s">
        <v>640</v>
      </c>
      <c r="M842" s="400" t="s">
        <v>641</v>
      </c>
      <c r="N842" s="400" t="s">
        <v>642</v>
      </c>
    </row>
    <row r="843" spans="1:14" ht="12.75">
      <c r="A843" s="401"/>
      <c r="B843" s="401"/>
      <c r="C843" s="401"/>
      <c r="D843" s="401"/>
      <c r="E843" s="401"/>
      <c r="F843" s="401"/>
      <c r="G843" s="401"/>
      <c r="H843" s="401"/>
      <c r="I843" s="401"/>
      <c r="J843" s="403"/>
      <c r="K843" s="401"/>
      <c r="L843" s="401"/>
      <c r="M843" s="401"/>
      <c r="N843" s="401"/>
    </row>
    <row r="844" spans="1:14" ht="12.75">
      <c r="A844" s="400"/>
      <c r="B844" s="400" t="s">
        <v>635</v>
      </c>
      <c r="C844" s="400" t="s">
        <v>636</v>
      </c>
      <c r="D844" s="400" t="s">
        <v>1546</v>
      </c>
      <c r="E844" s="400" t="s">
        <v>1547</v>
      </c>
      <c r="F844" s="400" t="s">
        <v>636</v>
      </c>
      <c r="G844" s="400"/>
      <c r="H844" s="400" t="s">
        <v>220</v>
      </c>
      <c r="I844" s="400" t="s">
        <v>636</v>
      </c>
      <c r="J844" s="404">
        <v>198.38</v>
      </c>
      <c r="K844" s="400" t="s">
        <v>639</v>
      </c>
      <c r="L844" s="400" t="s">
        <v>645</v>
      </c>
      <c r="M844" s="400" t="s">
        <v>641</v>
      </c>
      <c r="N844" s="400" t="s">
        <v>646</v>
      </c>
    </row>
    <row r="845" spans="1:14" ht="12.75">
      <c r="A845" s="401"/>
      <c r="B845" s="401"/>
      <c r="C845" s="401"/>
      <c r="D845" s="401"/>
      <c r="E845" s="401"/>
      <c r="F845" s="401"/>
      <c r="G845" s="401"/>
      <c r="H845" s="401"/>
      <c r="I845" s="401"/>
      <c r="J845" s="403"/>
      <c r="K845" s="401"/>
      <c r="L845" s="401"/>
      <c r="M845" s="401"/>
      <c r="N845" s="401"/>
    </row>
    <row r="846" spans="1:14" ht="12.75">
      <c r="A846" s="400"/>
      <c r="B846" s="400" t="s">
        <v>635</v>
      </c>
      <c r="C846" s="400" t="s">
        <v>636</v>
      </c>
      <c r="D846" s="400" t="s">
        <v>1548</v>
      </c>
      <c r="E846" s="400" t="s">
        <v>1549</v>
      </c>
      <c r="F846" s="400" t="s">
        <v>636</v>
      </c>
      <c r="G846" s="400"/>
      <c r="H846" s="400" t="s">
        <v>220</v>
      </c>
      <c r="I846" s="400" t="s">
        <v>636</v>
      </c>
      <c r="J846" s="404">
        <v>185</v>
      </c>
      <c r="K846" s="400" t="s">
        <v>639</v>
      </c>
      <c r="L846" s="400" t="s">
        <v>640</v>
      </c>
      <c r="M846" s="400" t="s">
        <v>641</v>
      </c>
      <c r="N846" s="400" t="s">
        <v>642</v>
      </c>
    </row>
    <row r="847" spans="1:14" ht="12.75">
      <c r="A847" s="401"/>
      <c r="B847" s="401"/>
      <c r="C847" s="401"/>
      <c r="D847" s="401"/>
      <c r="E847" s="401"/>
      <c r="F847" s="401"/>
      <c r="G847" s="401"/>
      <c r="H847" s="401"/>
      <c r="I847" s="401"/>
      <c r="J847" s="403"/>
      <c r="K847" s="401"/>
      <c r="L847" s="401"/>
      <c r="M847" s="401"/>
      <c r="N847" s="401"/>
    </row>
    <row r="848" spans="1:14" ht="12.75">
      <c r="A848" s="400"/>
      <c r="B848" s="400" t="s">
        <v>635</v>
      </c>
      <c r="C848" s="400" t="s">
        <v>636</v>
      </c>
      <c r="D848" s="400" t="s">
        <v>1550</v>
      </c>
      <c r="E848" s="400" t="s">
        <v>1551</v>
      </c>
      <c r="F848" s="400" t="s">
        <v>636</v>
      </c>
      <c r="G848" s="400"/>
      <c r="H848" s="400" t="s">
        <v>220</v>
      </c>
      <c r="I848" s="400" t="s">
        <v>636</v>
      </c>
      <c r="J848" s="404">
        <v>105</v>
      </c>
      <c r="K848" s="400" t="s">
        <v>639</v>
      </c>
      <c r="L848" s="400" t="s">
        <v>645</v>
      </c>
      <c r="M848" s="400" t="s">
        <v>641</v>
      </c>
      <c r="N848" s="400" t="s">
        <v>646</v>
      </c>
    </row>
    <row r="849" spans="1:14" ht="12.75">
      <c r="A849" s="401"/>
      <c r="B849" s="401"/>
      <c r="C849" s="401"/>
      <c r="D849" s="401"/>
      <c r="E849" s="401"/>
      <c r="F849" s="401"/>
      <c r="G849" s="401"/>
      <c r="H849" s="401"/>
      <c r="I849" s="401"/>
      <c r="J849" s="403"/>
      <c r="K849" s="401"/>
      <c r="L849" s="401"/>
      <c r="M849" s="401"/>
      <c r="N849" s="401"/>
    </row>
    <row r="850" spans="1:14" ht="12.75">
      <c r="A850" s="400"/>
      <c r="B850" s="400" t="s">
        <v>635</v>
      </c>
      <c r="C850" s="400" t="s">
        <v>636</v>
      </c>
      <c r="D850" s="400" t="s">
        <v>1552</v>
      </c>
      <c r="E850" s="400" t="s">
        <v>1553</v>
      </c>
      <c r="F850" s="400" t="s">
        <v>636</v>
      </c>
      <c r="G850" s="400"/>
      <c r="H850" s="400" t="s">
        <v>220</v>
      </c>
      <c r="I850" s="400" t="s">
        <v>636</v>
      </c>
      <c r="J850" s="404">
        <v>185</v>
      </c>
      <c r="K850" s="400" t="s">
        <v>639</v>
      </c>
      <c r="L850" s="400" t="s">
        <v>640</v>
      </c>
      <c r="M850" s="400" t="s">
        <v>641</v>
      </c>
      <c r="N850" s="400" t="s">
        <v>642</v>
      </c>
    </row>
    <row r="851" spans="1:14" ht="12.75">
      <c r="A851" s="401"/>
      <c r="B851" s="401"/>
      <c r="C851" s="401"/>
      <c r="D851" s="401"/>
      <c r="E851" s="401"/>
      <c r="F851" s="401"/>
      <c r="G851" s="401"/>
      <c r="H851" s="401"/>
      <c r="I851" s="401"/>
      <c r="J851" s="403"/>
      <c r="K851" s="401"/>
      <c r="L851" s="401"/>
      <c r="M851" s="401"/>
      <c r="N851" s="401"/>
    </row>
    <row r="852" spans="1:14" ht="12.75">
      <c r="A852" s="400"/>
      <c r="B852" s="400" t="s">
        <v>635</v>
      </c>
      <c r="C852" s="400" t="s">
        <v>636</v>
      </c>
      <c r="D852" s="400" t="s">
        <v>1554</v>
      </c>
      <c r="E852" s="400" t="s">
        <v>1555</v>
      </c>
      <c r="F852" s="400" t="s">
        <v>636</v>
      </c>
      <c r="G852" s="400"/>
      <c r="H852" s="400" t="s">
        <v>220</v>
      </c>
      <c r="I852" s="400" t="s">
        <v>636</v>
      </c>
      <c r="J852" s="404">
        <v>77.5</v>
      </c>
      <c r="K852" s="400" t="s">
        <v>639</v>
      </c>
      <c r="L852" s="400" t="s">
        <v>645</v>
      </c>
      <c r="M852" s="400" t="s">
        <v>641</v>
      </c>
      <c r="N852" s="400" t="s">
        <v>646</v>
      </c>
    </row>
    <row r="853" spans="1:14" ht="12.75">
      <c r="A853" s="401"/>
      <c r="B853" s="401"/>
      <c r="C853" s="401"/>
      <c r="D853" s="401"/>
      <c r="E853" s="401"/>
      <c r="F853" s="401"/>
      <c r="G853" s="401"/>
      <c r="H853" s="401"/>
      <c r="I853" s="401"/>
      <c r="J853" s="403"/>
      <c r="K853" s="401"/>
      <c r="L853" s="401"/>
      <c r="M853" s="401"/>
      <c r="N853" s="401"/>
    </row>
    <row r="854" spans="1:14" ht="12.75">
      <c r="A854" s="400"/>
      <c r="B854" s="400" t="s">
        <v>635</v>
      </c>
      <c r="C854" s="400" t="s">
        <v>636</v>
      </c>
      <c r="D854" s="400" t="s">
        <v>1556</v>
      </c>
      <c r="E854" s="400" t="s">
        <v>1557</v>
      </c>
      <c r="F854" s="400" t="s">
        <v>636</v>
      </c>
      <c r="G854" s="400"/>
      <c r="H854" s="400" t="s">
        <v>220</v>
      </c>
      <c r="I854" s="400" t="s">
        <v>636</v>
      </c>
      <c r="J854" s="404">
        <v>185</v>
      </c>
      <c r="K854" s="400" t="s">
        <v>639</v>
      </c>
      <c r="L854" s="400" t="s">
        <v>640</v>
      </c>
      <c r="M854" s="400" t="s">
        <v>641</v>
      </c>
      <c r="N854" s="400" t="s">
        <v>642</v>
      </c>
    </row>
    <row r="855" spans="1:14" ht="12.75">
      <c r="A855" s="401"/>
      <c r="B855" s="401"/>
      <c r="C855" s="401"/>
      <c r="D855" s="401"/>
      <c r="E855" s="401"/>
      <c r="F855" s="401"/>
      <c r="G855" s="401"/>
      <c r="H855" s="401"/>
      <c r="I855" s="401"/>
      <c r="J855" s="403"/>
      <c r="K855" s="401"/>
      <c r="L855" s="401"/>
      <c r="M855" s="401"/>
      <c r="N855" s="401"/>
    </row>
    <row r="856" spans="1:14" ht="12.75">
      <c r="A856" s="400"/>
      <c r="B856" s="400" t="s">
        <v>635</v>
      </c>
      <c r="C856" s="400" t="s">
        <v>636</v>
      </c>
      <c r="D856" s="400" t="s">
        <v>1558</v>
      </c>
      <c r="E856" s="400" t="s">
        <v>1559</v>
      </c>
      <c r="F856" s="400" t="s">
        <v>636</v>
      </c>
      <c r="G856" s="400"/>
      <c r="H856" s="400" t="s">
        <v>220</v>
      </c>
      <c r="I856" s="400" t="s">
        <v>636</v>
      </c>
      <c r="J856" s="404">
        <v>52.5</v>
      </c>
      <c r="K856" s="400" t="s">
        <v>639</v>
      </c>
      <c r="L856" s="400" t="s">
        <v>645</v>
      </c>
      <c r="M856" s="400" t="s">
        <v>641</v>
      </c>
      <c r="N856" s="400" t="s">
        <v>646</v>
      </c>
    </row>
    <row r="857" spans="1:14" ht="12.75">
      <c r="A857" s="401"/>
      <c r="B857" s="401"/>
      <c r="C857" s="401"/>
      <c r="D857" s="401"/>
      <c r="E857" s="401"/>
      <c r="F857" s="401"/>
      <c r="G857" s="401"/>
      <c r="H857" s="401"/>
      <c r="I857" s="401"/>
      <c r="J857" s="403"/>
      <c r="K857" s="401"/>
      <c r="L857" s="401"/>
      <c r="M857" s="401"/>
      <c r="N857" s="401"/>
    </row>
    <row r="858" spans="1:14" ht="12.75">
      <c r="A858" s="400"/>
      <c r="B858" s="400" t="s">
        <v>635</v>
      </c>
      <c r="C858" s="400" t="s">
        <v>636</v>
      </c>
      <c r="D858" s="400" t="s">
        <v>1560</v>
      </c>
      <c r="E858" s="400" t="s">
        <v>1561</v>
      </c>
      <c r="F858" s="400" t="s">
        <v>636</v>
      </c>
      <c r="G858" s="400"/>
      <c r="H858" s="400" t="s">
        <v>220</v>
      </c>
      <c r="I858" s="400" t="s">
        <v>636</v>
      </c>
      <c r="J858" s="402">
        <v>2970.4</v>
      </c>
      <c r="K858" s="400" t="s">
        <v>639</v>
      </c>
      <c r="L858" s="400" t="s">
        <v>640</v>
      </c>
      <c r="M858" s="400" t="s">
        <v>689</v>
      </c>
      <c r="N858" s="400" t="s">
        <v>1290</v>
      </c>
    </row>
    <row r="859" spans="1:14" ht="12.75">
      <c r="A859" s="401"/>
      <c r="B859" s="401"/>
      <c r="C859" s="401"/>
      <c r="D859" s="401"/>
      <c r="E859" s="401"/>
      <c r="F859" s="401"/>
      <c r="G859" s="401"/>
      <c r="H859" s="401"/>
      <c r="I859" s="401"/>
      <c r="J859" s="403"/>
      <c r="K859" s="401"/>
      <c r="L859" s="401"/>
      <c r="M859" s="401"/>
      <c r="N859" s="401"/>
    </row>
    <row r="860" spans="1:14" ht="12.75">
      <c r="A860" s="400"/>
      <c r="B860" s="400" t="s">
        <v>635</v>
      </c>
      <c r="C860" s="400" t="s">
        <v>636</v>
      </c>
      <c r="D860" s="400" t="s">
        <v>1562</v>
      </c>
      <c r="E860" s="400" t="s">
        <v>1563</v>
      </c>
      <c r="F860" s="400" t="s">
        <v>636</v>
      </c>
      <c r="G860" s="400"/>
      <c r="H860" s="400" t="s">
        <v>220</v>
      </c>
      <c r="I860" s="400" t="s">
        <v>636</v>
      </c>
      <c r="J860" s="404">
        <v>240</v>
      </c>
      <c r="K860" s="400" t="s">
        <v>639</v>
      </c>
      <c r="L860" s="400" t="s">
        <v>640</v>
      </c>
      <c r="M860" s="400" t="s">
        <v>689</v>
      </c>
      <c r="N860" s="400" t="s">
        <v>1290</v>
      </c>
    </row>
    <row r="861" spans="1:14" ht="12.75">
      <c r="A861" s="401"/>
      <c r="B861" s="401"/>
      <c r="C861" s="401"/>
      <c r="D861" s="401"/>
      <c r="E861" s="401"/>
      <c r="F861" s="401"/>
      <c r="G861" s="401"/>
      <c r="H861" s="401"/>
      <c r="I861" s="401"/>
      <c r="J861" s="403"/>
      <c r="K861" s="401"/>
      <c r="L861" s="401"/>
      <c r="M861" s="401"/>
      <c r="N861" s="401"/>
    </row>
    <row r="862" spans="1:14" ht="12.75">
      <c r="A862" s="400"/>
      <c r="B862" s="400" t="s">
        <v>635</v>
      </c>
      <c r="C862" s="400" t="s">
        <v>636</v>
      </c>
      <c r="D862" s="400" t="s">
        <v>1564</v>
      </c>
      <c r="E862" s="400" t="s">
        <v>1565</v>
      </c>
      <c r="F862" s="400" t="s">
        <v>636</v>
      </c>
      <c r="G862" s="400"/>
      <c r="H862" s="400" t="s">
        <v>220</v>
      </c>
      <c r="I862" s="400" t="s">
        <v>636</v>
      </c>
      <c r="J862" s="402">
        <v>4125</v>
      </c>
      <c r="K862" s="400" t="s">
        <v>639</v>
      </c>
      <c r="L862" s="400" t="s">
        <v>640</v>
      </c>
      <c r="M862" s="400" t="s">
        <v>689</v>
      </c>
      <c r="N862" s="400" t="s">
        <v>1287</v>
      </c>
    </row>
    <row r="863" spans="1:14" ht="12.75">
      <c r="A863" s="401"/>
      <c r="B863" s="401"/>
      <c r="C863" s="401"/>
      <c r="D863" s="401"/>
      <c r="E863" s="401"/>
      <c r="F863" s="401"/>
      <c r="G863" s="401"/>
      <c r="H863" s="401"/>
      <c r="I863" s="401"/>
      <c r="J863" s="403"/>
      <c r="K863" s="401"/>
      <c r="L863" s="401"/>
      <c r="M863" s="401"/>
      <c r="N863" s="401"/>
    </row>
    <row r="864" spans="1:14" ht="12.75">
      <c r="A864" s="400"/>
      <c r="B864" s="400" t="s">
        <v>635</v>
      </c>
      <c r="C864" s="400" t="s">
        <v>636</v>
      </c>
      <c r="D864" s="400" t="s">
        <v>1566</v>
      </c>
      <c r="E864" s="400" t="s">
        <v>1567</v>
      </c>
      <c r="F864" s="400" t="s">
        <v>636</v>
      </c>
      <c r="G864" s="400"/>
      <c r="H864" s="400" t="s">
        <v>220</v>
      </c>
      <c r="I864" s="400" t="s">
        <v>636</v>
      </c>
      <c r="J864" s="402">
        <v>1016</v>
      </c>
      <c r="K864" s="400" t="s">
        <v>639</v>
      </c>
      <c r="L864" s="400" t="s">
        <v>640</v>
      </c>
      <c r="M864" s="400" t="s">
        <v>689</v>
      </c>
      <c r="N864" s="400" t="s">
        <v>1296</v>
      </c>
    </row>
    <row r="865" spans="1:14" ht="12.75">
      <c r="A865" s="401"/>
      <c r="B865" s="401"/>
      <c r="C865" s="401"/>
      <c r="D865" s="401"/>
      <c r="E865" s="401"/>
      <c r="F865" s="401"/>
      <c r="G865" s="401"/>
      <c r="H865" s="401"/>
      <c r="I865" s="401"/>
      <c r="J865" s="403"/>
      <c r="K865" s="401"/>
      <c r="L865" s="401"/>
      <c r="M865" s="401"/>
      <c r="N865" s="401"/>
    </row>
    <row r="866" spans="1:14" ht="12.75">
      <c r="A866" s="400"/>
      <c r="B866" s="400" t="s">
        <v>635</v>
      </c>
      <c r="C866" s="400" t="s">
        <v>636</v>
      </c>
      <c r="D866" s="400" t="s">
        <v>1568</v>
      </c>
      <c r="E866" s="400" t="s">
        <v>1569</v>
      </c>
      <c r="F866" s="400" t="s">
        <v>636</v>
      </c>
      <c r="G866" s="400"/>
      <c r="H866" s="400" t="s">
        <v>220</v>
      </c>
      <c r="I866" s="400" t="s">
        <v>636</v>
      </c>
      <c r="J866" s="402">
        <v>1326</v>
      </c>
      <c r="K866" s="400" t="s">
        <v>639</v>
      </c>
      <c r="L866" s="400" t="s">
        <v>640</v>
      </c>
      <c r="M866" s="400" t="s">
        <v>689</v>
      </c>
      <c r="N866" s="400" t="s">
        <v>1293</v>
      </c>
    </row>
    <row r="867" spans="1:14" ht="12.75">
      <c r="A867" s="401"/>
      <c r="B867" s="401"/>
      <c r="C867" s="401"/>
      <c r="D867" s="401"/>
      <c r="E867" s="401"/>
      <c r="F867" s="401"/>
      <c r="G867" s="401"/>
      <c r="H867" s="401"/>
      <c r="I867" s="401"/>
      <c r="J867" s="403"/>
      <c r="K867" s="401"/>
      <c r="L867" s="401"/>
      <c r="M867" s="401"/>
      <c r="N867" s="401"/>
    </row>
    <row r="868" spans="1:14" ht="12.75">
      <c r="A868" s="400"/>
      <c r="B868" s="400" t="s">
        <v>635</v>
      </c>
      <c r="C868" s="400" t="s">
        <v>636</v>
      </c>
      <c r="D868" s="400" t="s">
        <v>1570</v>
      </c>
      <c r="E868" s="400" t="s">
        <v>1571</v>
      </c>
      <c r="F868" s="400" t="s">
        <v>636</v>
      </c>
      <c r="G868" s="400"/>
      <c r="H868" s="400" t="s">
        <v>351</v>
      </c>
      <c r="I868" s="400" t="s">
        <v>636</v>
      </c>
      <c r="J868" s="404">
        <v>183.38</v>
      </c>
      <c r="K868" s="400" t="s">
        <v>639</v>
      </c>
      <c r="L868" s="400" t="s">
        <v>645</v>
      </c>
      <c r="M868" s="400" t="s">
        <v>689</v>
      </c>
      <c r="N868" s="400" t="s">
        <v>1494</v>
      </c>
    </row>
    <row r="869" spans="1:14" ht="12.75">
      <c r="A869" s="401"/>
      <c r="B869" s="401"/>
      <c r="C869" s="401"/>
      <c r="D869" s="401"/>
      <c r="E869" s="401"/>
      <c r="F869" s="401"/>
      <c r="G869" s="401"/>
      <c r="H869" s="401"/>
      <c r="I869" s="401"/>
      <c r="J869" s="403"/>
      <c r="K869" s="401"/>
      <c r="L869" s="401"/>
      <c r="M869" s="401"/>
      <c r="N869" s="401"/>
    </row>
    <row r="870" spans="1:14" ht="12.75">
      <c r="A870" s="400"/>
      <c r="B870" s="400" t="s">
        <v>635</v>
      </c>
      <c r="C870" s="400" t="s">
        <v>636</v>
      </c>
      <c r="D870" s="400" t="s">
        <v>1572</v>
      </c>
      <c r="E870" s="400" t="s">
        <v>1573</v>
      </c>
      <c r="F870" s="400" t="s">
        <v>636</v>
      </c>
      <c r="G870" s="400"/>
      <c r="H870" s="400" t="s">
        <v>220</v>
      </c>
      <c r="I870" s="400" t="s">
        <v>636</v>
      </c>
      <c r="J870" s="402">
        <v>1957.22</v>
      </c>
      <c r="K870" s="400" t="s">
        <v>639</v>
      </c>
      <c r="L870" s="400" t="s">
        <v>645</v>
      </c>
      <c r="M870" s="400" t="s">
        <v>689</v>
      </c>
      <c r="N870" s="400" t="s">
        <v>1574</v>
      </c>
    </row>
    <row r="871" spans="1:14" ht="12.75">
      <c r="A871" s="401"/>
      <c r="B871" s="401"/>
      <c r="C871" s="401"/>
      <c r="D871" s="401"/>
      <c r="E871" s="401"/>
      <c r="F871" s="401"/>
      <c r="G871" s="401"/>
      <c r="H871" s="401"/>
      <c r="I871" s="401"/>
      <c r="J871" s="403"/>
      <c r="K871" s="401"/>
      <c r="L871" s="401"/>
      <c r="M871" s="401"/>
      <c r="N871" s="401"/>
    </row>
    <row r="872" spans="1:14" ht="12.75">
      <c r="A872" s="400"/>
      <c r="B872" s="400" t="s">
        <v>635</v>
      </c>
      <c r="C872" s="400" t="s">
        <v>636</v>
      </c>
      <c r="D872" s="400" t="s">
        <v>1575</v>
      </c>
      <c r="E872" s="400" t="s">
        <v>1576</v>
      </c>
      <c r="F872" s="400" t="s">
        <v>636</v>
      </c>
      <c r="G872" s="400"/>
      <c r="H872" s="400" t="s">
        <v>220</v>
      </c>
      <c r="I872" s="400" t="s">
        <v>636</v>
      </c>
      <c r="J872" s="404">
        <v>240</v>
      </c>
      <c r="K872" s="400" t="s">
        <v>639</v>
      </c>
      <c r="L872" s="400" t="s">
        <v>645</v>
      </c>
      <c r="M872" s="400" t="s">
        <v>689</v>
      </c>
      <c r="N872" s="400" t="s">
        <v>1500</v>
      </c>
    </row>
    <row r="873" spans="1:14" ht="12.75">
      <c r="A873" s="401"/>
      <c r="B873" s="401"/>
      <c r="C873" s="401"/>
      <c r="D873" s="401"/>
      <c r="E873" s="401"/>
      <c r="F873" s="401"/>
      <c r="G873" s="401"/>
      <c r="H873" s="401"/>
      <c r="I873" s="401"/>
      <c r="J873" s="403"/>
      <c r="K873" s="401"/>
      <c r="L873" s="401"/>
      <c r="M873" s="401"/>
      <c r="N873" s="401"/>
    </row>
    <row r="874" spans="1:14" ht="12.75">
      <c r="A874" s="400"/>
      <c r="B874" s="400" t="s">
        <v>635</v>
      </c>
      <c r="C874" s="400" t="s">
        <v>636</v>
      </c>
      <c r="D874" s="400" t="s">
        <v>1577</v>
      </c>
      <c r="E874" s="400" t="s">
        <v>1578</v>
      </c>
      <c r="F874" s="400" t="s">
        <v>636</v>
      </c>
      <c r="G874" s="400"/>
      <c r="H874" s="400" t="s">
        <v>220</v>
      </c>
      <c r="I874" s="400" t="s">
        <v>636</v>
      </c>
      <c r="J874" s="402">
        <v>5045.9</v>
      </c>
      <c r="K874" s="400" t="s">
        <v>639</v>
      </c>
      <c r="L874" s="400" t="s">
        <v>645</v>
      </c>
      <c r="M874" s="400" t="s">
        <v>689</v>
      </c>
      <c r="N874" s="400" t="s">
        <v>1579</v>
      </c>
    </row>
    <row r="875" spans="1:14" ht="12.75">
      <c r="A875" s="401"/>
      <c r="B875" s="401"/>
      <c r="C875" s="401"/>
      <c r="D875" s="401"/>
      <c r="E875" s="401"/>
      <c r="F875" s="401"/>
      <c r="G875" s="401"/>
      <c r="H875" s="401"/>
      <c r="I875" s="401"/>
      <c r="J875" s="403"/>
      <c r="K875" s="401"/>
      <c r="L875" s="401"/>
      <c r="M875" s="401"/>
      <c r="N875" s="401"/>
    </row>
    <row r="876" spans="1:14" ht="12.75">
      <c r="A876" s="400"/>
      <c r="B876" s="400" t="s">
        <v>635</v>
      </c>
      <c r="C876" s="400" t="s">
        <v>636</v>
      </c>
      <c r="D876" s="400" t="s">
        <v>1580</v>
      </c>
      <c r="E876" s="400" t="s">
        <v>1581</v>
      </c>
      <c r="F876" s="400" t="s">
        <v>636</v>
      </c>
      <c r="G876" s="400"/>
      <c r="H876" s="400" t="s">
        <v>220</v>
      </c>
      <c r="I876" s="400" t="s">
        <v>636</v>
      </c>
      <c r="J876" s="404">
        <v>727.6</v>
      </c>
      <c r="K876" s="400" t="s">
        <v>639</v>
      </c>
      <c r="L876" s="400" t="s">
        <v>645</v>
      </c>
      <c r="M876" s="400" t="s">
        <v>689</v>
      </c>
      <c r="N876" s="400" t="s">
        <v>1500</v>
      </c>
    </row>
    <row r="877" spans="1:14" ht="12.75">
      <c r="A877" s="401"/>
      <c r="B877" s="401"/>
      <c r="C877" s="401"/>
      <c r="D877" s="401"/>
      <c r="E877" s="401"/>
      <c r="F877" s="401"/>
      <c r="G877" s="401"/>
      <c r="H877" s="401"/>
      <c r="I877" s="401"/>
      <c r="J877" s="403"/>
      <c r="K877" s="401"/>
      <c r="L877" s="401"/>
      <c r="M877" s="401"/>
      <c r="N877" s="401"/>
    </row>
    <row r="878" spans="1:14" ht="12.75">
      <c r="A878" s="400"/>
      <c r="B878" s="400" t="s">
        <v>635</v>
      </c>
      <c r="C878" s="400" t="s">
        <v>636</v>
      </c>
      <c r="D878" s="400" t="s">
        <v>1582</v>
      </c>
      <c r="E878" s="400" t="s">
        <v>1583</v>
      </c>
      <c r="F878" s="400" t="s">
        <v>636</v>
      </c>
      <c r="G878" s="400"/>
      <c r="H878" s="400" t="s">
        <v>220</v>
      </c>
      <c r="I878" s="400" t="s">
        <v>636</v>
      </c>
      <c r="J878" s="404">
        <v>525</v>
      </c>
      <c r="K878" s="400" t="s">
        <v>639</v>
      </c>
      <c r="L878" s="400" t="s">
        <v>645</v>
      </c>
      <c r="M878" s="400" t="s">
        <v>689</v>
      </c>
      <c r="N878" s="400" t="s">
        <v>1497</v>
      </c>
    </row>
    <row r="879" spans="1:14" ht="12.75">
      <c r="A879" s="401"/>
      <c r="B879" s="401"/>
      <c r="C879" s="401"/>
      <c r="D879" s="401"/>
      <c r="E879" s="401"/>
      <c r="F879" s="401"/>
      <c r="G879" s="401"/>
      <c r="H879" s="401"/>
      <c r="I879" s="401"/>
      <c r="J879" s="403"/>
      <c r="K879" s="401"/>
      <c r="L879" s="401"/>
      <c r="M879" s="401"/>
      <c r="N879" s="401"/>
    </row>
    <row r="880" spans="1:14" ht="12.75">
      <c r="A880" s="400"/>
      <c r="B880" s="400" t="s">
        <v>635</v>
      </c>
      <c r="C880" s="400" t="s">
        <v>636</v>
      </c>
      <c r="D880" s="400" t="s">
        <v>1584</v>
      </c>
      <c r="E880" s="400" t="s">
        <v>1585</v>
      </c>
      <c r="F880" s="400" t="s">
        <v>636</v>
      </c>
      <c r="G880" s="400"/>
      <c r="H880" s="400" t="s">
        <v>220</v>
      </c>
      <c r="I880" s="400" t="s">
        <v>636</v>
      </c>
      <c r="J880" s="404">
        <v>50</v>
      </c>
      <c r="K880" s="400" t="s">
        <v>639</v>
      </c>
      <c r="L880" s="400" t="s">
        <v>645</v>
      </c>
      <c r="M880" s="400" t="s">
        <v>689</v>
      </c>
      <c r="N880" s="400" t="s">
        <v>1500</v>
      </c>
    </row>
    <row r="881" spans="1:14" ht="12.75">
      <c r="A881" s="401"/>
      <c r="B881" s="401"/>
      <c r="C881" s="401"/>
      <c r="D881" s="401"/>
      <c r="E881" s="401"/>
      <c r="F881" s="401"/>
      <c r="G881" s="401"/>
      <c r="H881" s="401"/>
      <c r="I881" s="401"/>
      <c r="J881" s="403"/>
      <c r="K881" s="401"/>
      <c r="L881" s="401"/>
      <c r="M881" s="401"/>
      <c r="N881" s="401"/>
    </row>
    <row r="882" spans="1:14" ht="12.75">
      <c r="A882" s="400"/>
      <c r="B882" s="400" t="s">
        <v>635</v>
      </c>
      <c r="C882" s="400" t="s">
        <v>636</v>
      </c>
      <c r="D882" s="400" t="s">
        <v>1586</v>
      </c>
      <c r="E882" s="400" t="s">
        <v>1587</v>
      </c>
      <c r="F882" s="400" t="s">
        <v>636</v>
      </c>
      <c r="G882" s="400"/>
      <c r="H882" s="400" t="s">
        <v>220</v>
      </c>
      <c r="I882" s="400" t="s">
        <v>636</v>
      </c>
      <c r="J882" s="404">
        <v>210</v>
      </c>
      <c r="K882" s="400" t="s">
        <v>639</v>
      </c>
      <c r="L882" s="400" t="s">
        <v>640</v>
      </c>
      <c r="M882" s="400" t="s">
        <v>641</v>
      </c>
      <c r="N882" s="400" t="s">
        <v>642</v>
      </c>
    </row>
    <row r="883" spans="1:14" ht="12.75">
      <c r="A883" s="401"/>
      <c r="B883" s="401"/>
      <c r="C883" s="401"/>
      <c r="D883" s="401"/>
      <c r="E883" s="401"/>
      <c r="F883" s="401"/>
      <c r="G883" s="401"/>
      <c r="H883" s="401"/>
      <c r="I883" s="401"/>
      <c r="J883" s="403"/>
      <c r="K883" s="401"/>
      <c r="L883" s="401"/>
      <c r="M883" s="401"/>
      <c r="N883" s="401"/>
    </row>
    <row r="884" spans="1:14" ht="12.75">
      <c r="A884" s="400"/>
      <c r="B884" s="400" t="s">
        <v>635</v>
      </c>
      <c r="C884" s="400" t="s">
        <v>636</v>
      </c>
      <c r="D884" s="400" t="s">
        <v>1588</v>
      </c>
      <c r="E884" s="400" t="s">
        <v>1589</v>
      </c>
      <c r="F884" s="400" t="s">
        <v>636</v>
      </c>
      <c r="G884" s="400"/>
      <c r="H884" s="400" t="s">
        <v>220</v>
      </c>
      <c r="I884" s="400" t="s">
        <v>636</v>
      </c>
      <c r="J884" s="404">
        <v>52.5</v>
      </c>
      <c r="K884" s="400" t="s">
        <v>639</v>
      </c>
      <c r="L884" s="400" t="s">
        <v>645</v>
      </c>
      <c r="M884" s="400" t="s">
        <v>641</v>
      </c>
      <c r="N884" s="400" t="s">
        <v>646</v>
      </c>
    </row>
    <row r="885" spans="1:14" ht="12.75">
      <c r="A885" s="401"/>
      <c r="B885" s="401"/>
      <c r="C885" s="401"/>
      <c r="D885" s="401"/>
      <c r="E885" s="401"/>
      <c r="F885" s="401"/>
      <c r="G885" s="401"/>
      <c r="H885" s="401"/>
      <c r="I885" s="401"/>
      <c r="J885" s="403"/>
      <c r="K885" s="401"/>
      <c r="L885" s="401"/>
      <c r="M885" s="401"/>
      <c r="N885" s="401"/>
    </row>
    <row r="886" spans="1:14" ht="12.75">
      <c r="A886" s="400"/>
      <c r="B886" s="400" t="s">
        <v>635</v>
      </c>
      <c r="C886" s="400" t="s">
        <v>636</v>
      </c>
      <c r="D886" s="400" t="s">
        <v>1590</v>
      </c>
      <c r="E886" s="400" t="s">
        <v>1591</v>
      </c>
      <c r="F886" s="400" t="s">
        <v>636</v>
      </c>
      <c r="G886" s="400"/>
      <c r="H886" s="400" t="s">
        <v>220</v>
      </c>
      <c r="I886" s="400" t="s">
        <v>636</v>
      </c>
      <c r="J886" s="404">
        <v>185</v>
      </c>
      <c r="K886" s="400" t="s">
        <v>639</v>
      </c>
      <c r="L886" s="400" t="s">
        <v>640</v>
      </c>
      <c r="M886" s="400" t="s">
        <v>641</v>
      </c>
      <c r="N886" s="400" t="s">
        <v>642</v>
      </c>
    </row>
    <row r="887" spans="1:14" ht="12.75">
      <c r="A887" s="401"/>
      <c r="B887" s="401"/>
      <c r="C887" s="401"/>
      <c r="D887" s="401"/>
      <c r="E887" s="401"/>
      <c r="F887" s="401"/>
      <c r="G887" s="401"/>
      <c r="H887" s="401"/>
      <c r="I887" s="401"/>
      <c r="J887" s="403"/>
      <c r="K887" s="401"/>
      <c r="L887" s="401"/>
      <c r="M887" s="401"/>
      <c r="N887" s="401"/>
    </row>
    <row r="888" spans="1:14" ht="12.75">
      <c r="A888" s="400"/>
      <c r="B888" s="400" t="s">
        <v>635</v>
      </c>
      <c r="C888" s="400" t="s">
        <v>636</v>
      </c>
      <c r="D888" s="400" t="s">
        <v>1592</v>
      </c>
      <c r="E888" s="400" t="s">
        <v>1593</v>
      </c>
      <c r="F888" s="400" t="s">
        <v>636</v>
      </c>
      <c r="G888" s="400"/>
      <c r="H888" s="400" t="s">
        <v>220</v>
      </c>
      <c r="I888" s="400" t="s">
        <v>636</v>
      </c>
      <c r="J888" s="404">
        <v>77.5</v>
      </c>
      <c r="K888" s="400" t="s">
        <v>639</v>
      </c>
      <c r="L888" s="400" t="s">
        <v>645</v>
      </c>
      <c r="M888" s="400" t="s">
        <v>641</v>
      </c>
      <c r="N888" s="400" t="s">
        <v>646</v>
      </c>
    </row>
    <row r="889" spans="1:14" ht="12.75">
      <c r="A889" s="401"/>
      <c r="B889" s="401"/>
      <c r="C889" s="401"/>
      <c r="D889" s="401"/>
      <c r="E889" s="401"/>
      <c r="F889" s="401"/>
      <c r="G889" s="401"/>
      <c r="H889" s="401"/>
      <c r="I889" s="401"/>
      <c r="J889" s="403"/>
      <c r="K889" s="401"/>
      <c r="L889" s="401"/>
      <c r="M889" s="401"/>
      <c r="N889" s="401"/>
    </row>
    <row r="890" spans="1:14" ht="12.75">
      <c r="A890" s="400"/>
      <c r="B890" s="400" t="s">
        <v>635</v>
      </c>
      <c r="C890" s="400" t="s">
        <v>636</v>
      </c>
      <c r="D890" s="400" t="s">
        <v>1594</v>
      </c>
      <c r="E890" s="400" t="s">
        <v>1595</v>
      </c>
      <c r="F890" s="400" t="s">
        <v>636</v>
      </c>
      <c r="G890" s="400"/>
      <c r="H890" s="400" t="s">
        <v>220</v>
      </c>
      <c r="I890" s="400" t="s">
        <v>636</v>
      </c>
      <c r="J890" s="404">
        <v>210</v>
      </c>
      <c r="K890" s="400" t="s">
        <v>639</v>
      </c>
      <c r="L890" s="400" t="s">
        <v>640</v>
      </c>
      <c r="M890" s="400" t="s">
        <v>641</v>
      </c>
      <c r="N890" s="400" t="s">
        <v>642</v>
      </c>
    </row>
    <row r="891" spans="1:14" ht="12.75">
      <c r="A891" s="401"/>
      <c r="B891" s="401"/>
      <c r="C891" s="401"/>
      <c r="D891" s="401"/>
      <c r="E891" s="401"/>
      <c r="F891" s="401"/>
      <c r="G891" s="401"/>
      <c r="H891" s="401"/>
      <c r="I891" s="401"/>
      <c r="J891" s="403"/>
      <c r="K891" s="401"/>
      <c r="L891" s="401"/>
      <c r="M891" s="401"/>
      <c r="N891" s="401"/>
    </row>
    <row r="892" spans="1:14" ht="12.75">
      <c r="A892" s="400"/>
      <c r="B892" s="400" t="s">
        <v>635</v>
      </c>
      <c r="C892" s="400" t="s">
        <v>636</v>
      </c>
      <c r="D892" s="400" t="s">
        <v>1596</v>
      </c>
      <c r="E892" s="400" t="s">
        <v>1597</v>
      </c>
      <c r="F892" s="400" t="s">
        <v>636</v>
      </c>
      <c r="G892" s="400"/>
      <c r="H892" s="400" t="s">
        <v>220</v>
      </c>
      <c r="I892" s="400" t="s">
        <v>636</v>
      </c>
      <c r="J892" s="404">
        <v>77.5</v>
      </c>
      <c r="K892" s="400" t="s">
        <v>639</v>
      </c>
      <c r="L892" s="400" t="s">
        <v>645</v>
      </c>
      <c r="M892" s="400" t="s">
        <v>641</v>
      </c>
      <c r="N892" s="400" t="s">
        <v>646</v>
      </c>
    </row>
    <row r="893" spans="1:14" ht="12.75">
      <c r="A893" s="401"/>
      <c r="B893" s="401"/>
      <c r="C893" s="401"/>
      <c r="D893" s="401"/>
      <c r="E893" s="401"/>
      <c r="F893" s="401"/>
      <c r="G893" s="401"/>
      <c r="H893" s="401"/>
      <c r="I893" s="401"/>
      <c r="J893" s="403"/>
      <c r="K893" s="401"/>
      <c r="L893" s="401"/>
      <c r="M893" s="401"/>
      <c r="N893" s="401"/>
    </row>
    <row r="894" spans="1:14" ht="12.75">
      <c r="A894" s="400"/>
      <c r="B894" s="400" t="s">
        <v>635</v>
      </c>
      <c r="C894" s="400" t="s">
        <v>636</v>
      </c>
      <c r="D894" s="400" t="s">
        <v>1598</v>
      </c>
      <c r="E894" s="400" t="s">
        <v>1599</v>
      </c>
      <c r="F894" s="400" t="s">
        <v>636</v>
      </c>
      <c r="G894" s="400"/>
      <c r="H894" s="400" t="s">
        <v>220</v>
      </c>
      <c r="I894" s="400" t="s">
        <v>636</v>
      </c>
      <c r="J894" s="404">
        <v>185</v>
      </c>
      <c r="K894" s="400" t="s">
        <v>639</v>
      </c>
      <c r="L894" s="400" t="s">
        <v>640</v>
      </c>
      <c r="M894" s="400" t="s">
        <v>641</v>
      </c>
      <c r="N894" s="400" t="s">
        <v>642</v>
      </c>
    </row>
    <row r="895" spans="1:14" ht="12.75">
      <c r="A895" s="401"/>
      <c r="B895" s="401"/>
      <c r="C895" s="401"/>
      <c r="D895" s="401"/>
      <c r="E895" s="401"/>
      <c r="F895" s="401"/>
      <c r="G895" s="401"/>
      <c r="H895" s="401"/>
      <c r="I895" s="401"/>
      <c r="J895" s="403"/>
      <c r="K895" s="401"/>
      <c r="L895" s="401"/>
      <c r="M895" s="401"/>
      <c r="N895" s="401"/>
    </row>
    <row r="896" spans="1:14" ht="12.75">
      <c r="A896" s="400"/>
      <c r="B896" s="400" t="s">
        <v>635</v>
      </c>
      <c r="C896" s="400" t="s">
        <v>636</v>
      </c>
      <c r="D896" s="400" t="s">
        <v>1600</v>
      </c>
      <c r="E896" s="400" t="s">
        <v>1601</v>
      </c>
      <c r="F896" s="400" t="s">
        <v>636</v>
      </c>
      <c r="G896" s="400"/>
      <c r="H896" s="400" t="s">
        <v>220</v>
      </c>
      <c r="I896" s="400" t="s">
        <v>636</v>
      </c>
      <c r="J896" s="404">
        <v>80</v>
      </c>
      <c r="K896" s="400" t="s">
        <v>639</v>
      </c>
      <c r="L896" s="400" t="s">
        <v>645</v>
      </c>
      <c r="M896" s="400" t="s">
        <v>641</v>
      </c>
      <c r="N896" s="400" t="s">
        <v>646</v>
      </c>
    </row>
    <row r="897" spans="1:14" ht="12.75">
      <c r="A897" s="401"/>
      <c r="B897" s="401"/>
      <c r="C897" s="401"/>
      <c r="D897" s="401"/>
      <c r="E897" s="401"/>
      <c r="F897" s="401"/>
      <c r="G897" s="401"/>
      <c r="H897" s="401"/>
      <c r="I897" s="401"/>
      <c r="J897" s="403"/>
      <c r="K897" s="401"/>
      <c r="L897" s="401"/>
      <c r="M897" s="401"/>
      <c r="N897" s="401"/>
    </row>
    <row r="898" spans="1:14" ht="12.75">
      <c r="A898" s="400"/>
      <c r="B898" s="400" t="s">
        <v>635</v>
      </c>
      <c r="C898" s="400" t="s">
        <v>636</v>
      </c>
      <c r="D898" s="400" t="s">
        <v>1602</v>
      </c>
      <c r="E898" s="400" t="s">
        <v>1603</v>
      </c>
      <c r="F898" s="400" t="s">
        <v>636</v>
      </c>
      <c r="G898" s="400"/>
      <c r="H898" s="400" t="s">
        <v>220</v>
      </c>
      <c r="I898" s="400" t="s">
        <v>636</v>
      </c>
      <c r="J898" s="404">
        <v>185</v>
      </c>
      <c r="K898" s="400" t="s">
        <v>639</v>
      </c>
      <c r="L898" s="400" t="s">
        <v>640</v>
      </c>
      <c r="M898" s="400" t="s">
        <v>641</v>
      </c>
      <c r="N898" s="400" t="s">
        <v>642</v>
      </c>
    </row>
    <row r="899" spans="1:14" ht="12.75">
      <c r="A899" s="401"/>
      <c r="B899" s="401"/>
      <c r="C899" s="401"/>
      <c r="D899" s="401"/>
      <c r="E899" s="401"/>
      <c r="F899" s="401"/>
      <c r="G899" s="401"/>
      <c r="H899" s="401"/>
      <c r="I899" s="401"/>
      <c r="J899" s="403"/>
      <c r="K899" s="401"/>
      <c r="L899" s="401"/>
      <c r="M899" s="401"/>
      <c r="N899" s="401"/>
    </row>
    <row r="900" spans="1:14" ht="12.75">
      <c r="A900" s="400"/>
      <c r="B900" s="400" t="s">
        <v>635</v>
      </c>
      <c r="C900" s="400" t="s">
        <v>636</v>
      </c>
      <c r="D900" s="400" t="s">
        <v>1604</v>
      </c>
      <c r="E900" s="400" t="s">
        <v>1605</v>
      </c>
      <c r="F900" s="400" t="s">
        <v>636</v>
      </c>
      <c r="G900" s="400"/>
      <c r="H900" s="400" t="s">
        <v>220</v>
      </c>
      <c r="I900" s="400" t="s">
        <v>636</v>
      </c>
      <c r="J900" s="404">
        <v>77.5</v>
      </c>
      <c r="K900" s="400" t="s">
        <v>639</v>
      </c>
      <c r="L900" s="400" t="s">
        <v>645</v>
      </c>
      <c r="M900" s="400" t="s">
        <v>641</v>
      </c>
      <c r="N900" s="400" t="s">
        <v>646</v>
      </c>
    </row>
    <row r="901" spans="1:14" ht="12.75">
      <c r="A901" s="401"/>
      <c r="B901" s="401"/>
      <c r="C901" s="401"/>
      <c r="D901" s="401"/>
      <c r="E901" s="401"/>
      <c r="F901" s="401"/>
      <c r="G901" s="401"/>
      <c r="H901" s="401"/>
      <c r="I901" s="401"/>
      <c r="J901" s="403"/>
      <c r="K901" s="401"/>
      <c r="L901" s="401"/>
      <c r="M901" s="401"/>
      <c r="N901" s="401"/>
    </row>
    <row r="902" spans="1:14" ht="12.75">
      <c r="A902" s="400"/>
      <c r="B902" s="400" t="s">
        <v>635</v>
      </c>
      <c r="C902" s="400" t="s">
        <v>636</v>
      </c>
      <c r="D902" s="400" t="s">
        <v>1606</v>
      </c>
      <c r="E902" s="400" t="s">
        <v>1607</v>
      </c>
      <c r="F902" s="400" t="s">
        <v>636</v>
      </c>
      <c r="G902" s="400"/>
      <c r="H902" s="400" t="s">
        <v>220</v>
      </c>
      <c r="I902" s="400" t="s">
        <v>636</v>
      </c>
      <c r="J902" s="404">
        <v>868</v>
      </c>
      <c r="K902" s="400" t="s">
        <v>639</v>
      </c>
      <c r="L902" s="400" t="s">
        <v>640</v>
      </c>
      <c r="M902" s="400" t="s">
        <v>689</v>
      </c>
      <c r="N902" s="400" t="s">
        <v>1290</v>
      </c>
    </row>
    <row r="903" spans="1:14" ht="12.75">
      <c r="A903" s="401"/>
      <c r="B903" s="401"/>
      <c r="C903" s="401"/>
      <c r="D903" s="401"/>
      <c r="E903" s="401"/>
      <c r="F903" s="401"/>
      <c r="G903" s="401"/>
      <c r="H903" s="401"/>
      <c r="I903" s="401"/>
      <c r="J903" s="403"/>
      <c r="K903" s="401"/>
      <c r="L903" s="401"/>
      <c r="M903" s="401"/>
      <c r="N903" s="401"/>
    </row>
    <row r="904" spans="1:14" ht="12.75">
      <c r="A904" s="400"/>
      <c r="B904" s="400" t="s">
        <v>635</v>
      </c>
      <c r="C904" s="400" t="s">
        <v>636</v>
      </c>
      <c r="D904" s="400" t="s">
        <v>1608</v>
      </c>
      <c r="E904" s="400" t="s">
        <v>1609</v>
      </c>
      <c r="F904" s="400" t="s">
        <v>636</v>
      </c>
      <c r="G904" s="400"/>
      <c r="H904" s="400" t="s">
        <v>220</v>
      </c>
      <c r="I904" s="400" t="s">
        <v>636</v>
      </c>
      <c r="J904" s="404">
        <v>363.6</v>
      </c>
      <c r="K904" s="400" t="s">
        <v>639</v>
      </c>
      <c r="L904" s="400" t="s">
        <v>640</v>
      </c>
      <c r="M904" s="400" t="s">
        <v>689</v>
      </c>
      <c r="N904" s="400" t="s">
        <v>1610</v>
      </c>
    </row>
    <row r="905" spans="1:14" ht="12.75">
      <c r="A905" s="401"/>
      <c r="B905" s="401"/>
      <c r="C905" s="401"/>
      <c r="D905" s="401"/>
      <c r="E905" s="401"/>
      <c r="F905" s="401"/>
      <c r="G905" s="401"/>
      <c r="H905" s="401"/>
      <c r="I905" s="401"/>
      <c r="J905" s="403"/>
      <c r="K905" s="401"/>
      <c r="L905" s="401"/>
      <c r="M905" s="401"/>
      <c r="N905" s="401"/>
    </row>
    <row r="906" spans="1:14" ht="12.75">
      <c r="A906" s="400"/>
      <c r="B906" s="400" t="s">
        <v>635</v>
      </c>
      <c r="C906" s="400" t="s">
        <v>636</v>
      </c>
      <c r="D906" s="400" t="s">
        <v>1611</v>
      </c>
      <c r="E906" s="400" t="s">
        <v>1612</v>
      </c>
      <c r="F906" s="400" t="s">
        <v>636</v>
      </c>
      <c r="G906" s="400"/>
      <c r="H906" s="400" t="s">
        <v>220</v>
      </c>
      <c r="I906" s="400" t="s">
        <v>636</v>
      </c>
      <c r="J906" s="404">
        <v>185</v>
      </c>
      <c r="K906" s="400" t="s">
        <v>639</v>
      </c>
      <c r="L906" s="400" t="s">
        <v>640</v>
      </c>
      <c r="M906" s="400" t="s">
        <v>641</v>
      </c>
      <c r="N906" s="400" t="s">
        <v>642</v>
      </c>
    </row>
    <row r="907" spans="1:14" ht="12.75">
      <c r="A907" s="401"/>
      <c r="B907" s="401"/>
      <c r="C907" s="401"/>
      <c r="D907" s="401"/>
      <c r="E907" s="401"/>
      <c r="F907" s="401"/>
      <c r="G907" s="401"/>
      <c r="H907" s="401"/>
      <c r="I907" s="401"/>
      <c r="J907" s="403"/>
      <c r="K907" s="401"/>
      <c r="L907" s="401"/>
      <c r="M907" s="401"/>
      <c r="N907" s="401"/>
    </row>
    <row r="908" spans="1:14" ht="12.75">
      <c r="A908" s="400"/>
      <c r="B908" s="400" t="s">
        <v>635</v>
      </c>
      <c r="C908" s="400" t="s">
        <v>636</v>
      </c>
      <c r="D908" s="400" t="s">
        <v>1613</v>
      </c>
      <c r="E908" s="400" t="s">
        <v>1614</v>
      </c>
      <c r="F908" s="400" t="s">
        <v>636</v>
      </c>
      <c r="G908" s="400"/>
      <c r="H908" s="400" t="s">
        <v>220</v>
      </c>
      <c r="I908" s="400" t="s">
        <v>636</v>
      </c>
      <c r="J908" s="404">
        <v>52.5</v>
      </c>
      <c r="K908" s="400" t="s">
        <v>639</v>
      </c>
      <c r="L908" s="400" t="s">
        <v>645</v>
      </c>
      <c r="M908" s="400" t="s">
        <v>641</v>
      </c>
      <c r="N908" s="400" t="s">
        <v>646</v>
      </c>
    </row>
    <row r="909" spans="1:14" ht="12.75">
      <c r="A909" s="401"/>
      <c r="B909" s="401"/>
      <c r="C909" s="401"/>
      <c r="D909" s="401"/>
      <c r="E909" s="401"/>
      <c r="F909" s="401"/>
      <c r="G909" s="401"/>
      <c r="H909" s="401"/>
      <c r="I909" s="401"/>
      <c r="J909" s="403"/>
      <c r="K909" s="401"/>
      <c r="L909" s="401"/>
      <c r="M909" s="401"/>
      <c r="N909" s="401"/>
    </row>
    <row r="910" spans="1:14" ht="12.75">
      <c r="A910" s="400"/>
      <c r="B910" s="400" t="s">
        <v>635</v>
      </c>
      <c r="C910" s="400" t="s">
        <v>636</v>
      </c>
      <c r="D910" s="400" t="s">
        <v>1615</v>
      </c>
      <c r="E910" s="400" t="s">
        <v>1616</v>
      </c>
      <c r="F910" s="400" t="s">
        <v>636</v>
      </c>
      <c r="G910" s="400"/>
      <c r="H910" s="400" t="s">
        <v>220</v>
      </c>
      <c r="I910" s="400" t="s">
        <v>636</v>
      </c>
      <c r="J910" s="402">
        <v>2041</v>
      </c>
      <c r="K910" s="400" t="s">
        <v>639</v>
      </c>
      <c r="L910" s="400" t="s">
        <v>640</v>
      </c>
      <c r="M910" s="400" t="s">
        <v>689</v>
      </c>
      <c r="N910" s="400" t="s">
        <v>1296</v>
      </c>
    </row>
    <row r="911" spans="1:14" ht="12.75">
      <c r="A911" s="401"/>
      <c r="B911" s="401"/>
      <c r="C911" s="401"/>
      <c r="D911" s="401"/>
      <c r="E911" s="401"/>
      <c r="F911" s="401"/>
      <c r="G911" s="401"/>
      <c r="H911" s="401"/>
      <c r="I911" s="401"/>
      <c r="J911" s="403"/>
      <c r="K911" s="401"/>
      <c r="L911" s="401"/>
      <c r="M911" s="401"/>
      <c r="N911" s="401"/>
    </row>
    <row r="912" spans="1:14" ht="12.75">
      <c r="A912" s="400"/>
      <c r="B912" s="400" t="s">
        <v>635</v>
      </c>
      <c r="C912" s="400" t="s">
        <v>636</v>
      </c>
      <c r="D912" s="400" t="s">
        <v>1617</v>
      </c>
      <c r="E912" s="400" t="s">
        <v>1618</v>
      </c>
      <c r="F912" s="400" t="s">
        <v>636</v>
      </c>
      <c r="G912" s="400"/>
      <c r="H912" s="400" t="s">
        <v>220</v>
      </c>
      <c r="I912" s="400" t="s">
        <v>636</v>
      </c>
      <c r="J912" s="402">
        <v>2270.7</v>
      </c>
      <c r="K912" s="400" t="s">
        <v>639</v>
      </c>
      <c r="L912" s="400" t="s">
        <v>640</v>
      </c>
      <c r="M912" s="400" t="s">
        <v>689</v>
      </c>
      <c r="N912" s="400" t="s">
        <v>1287</v>
      </c>
    </row>
    <row r="913" spans="1:14" ht="12.75">
      <c r="A913" s="401"/>
      <c r="B913" s="401"/>
      <c r="C913" s="401"/>
      <c r="D913" s="401"/>
      <c r="E913" s="401"/>
      <c r="F913" s="401"/>
      <c r="G913" s="401"/>
      <c r="H913" s="401"/>
      <c r="I913" s="401"/>
      <c r="J913" s="403"/>
      <c r="K913" s="401"/>
      <c r="L913" s="401"/>
      <c r="M913" s="401"/>
      <c r="N913" s="401"/>
    </row>
    <row r="914" spans="1:14" ht="12.75">
      <c r="A914" s="400"/>
      <c r="B914" s="400" t="s">
        <v>635</v>
      </c>
      <c r="C914" s="400" t="s">
        <v>636</v>
      </c>
      <c r="D914" s="400" t="s">
        <v>1619</v>
      </c>
      <c r="E914" s="400" t="s">
        <v>1620</v>
      </c>
      <c r="F914" s="400" t="s">
        <v>636</v>
      </c>
      <c r="G914" s="400"/>
      <c r="H914" s="400" t="s">
        <v>220</v>
      </c>
      <c r="I914" s="400" t="s">
        <v>636</v>
      </c>
      <c r="J914" s="402">
        <v>1341.6</v>
      </c>
      <c r="K914" s="400" t="s">
        <v>639</v>
      </c>
      <c r="L914" s="400" t="s">
        <v>640</v>
      </c>
      <c r="M914" s="400" t="s">
        <v>689</v>
      </c>
      <c r="N914" s="400" t="s">
        <v>1290</v>
      </c>
    </row>
    <row r="915" spans="1:14" ht="12.75">
      <c r="A915" s="401"/>
      <c r="B915" s="401"/>
      <c r="C915" s="401"/>
      <c r="D915" s="401"/>
      <c r="E915" s="401"/>
      <c r="F915" s="401"/>
      <c r="G915" s="401"/>
      <c r="H915" s="401"/>
      <c r="I915" s="401"/>
      <c r="J915" s="403"/>
      <c r="K915" s="401"/>
      <c r="L915" s="401"/>
      <c r="M915" s="401"/>
      <c r="N915" s="401"/>
    </row>
    <row r="916" spans="1:14" ht="12.75">
      <c r="A916" s="400"/>
      <c r="B916" s="400" t="s">
        <v>635</v>
      </c>
      <c r="C916" s="400" t="s">
        <v>636</v>
      </c>
      <c r="D916" s="400" t="s">
        <v>1621</v>
      </c>
      <c r="E916" s="400" t="s">
        <v>1622</v>
      </c>
      <c r="F916" s="400" t="s">
        <v>636</v>
      </c>
      <c r="G916" s="400"/>
      <c r="H916" s="400" t="s">
        <v>220</v>
      </c>
      <c r="I916" s="400" t="s">
        <v>636</v>
      </c>
      <c r="J916" s="404">
        <v>59</v>
      </c>
      <c r="K916" s="400" t="s">
        <v>639</v>
      </c>
      <c r="L916" s="400" t="s">
        <v>645</v>
      </c>
      <c r="M916" s="400" t="s">
        <v>689</v>
      </c>
      <c r="N916" s="400" t="s">
        <v>1500</v>
      </c>
    </row>
    <row r="917" spans="1:14" ht="12.75">
      <c r="A917" s="401"/>
      <c r="B917" s="401"/>
      <c r="C917" s="401"/>
      <c r="D917" s="401"/>
      <c r="E917" s="401"/>
      <c r="F917" s="401"/>
      <c r="G917" s="401"/>
      <c r="H917" s="401"/>
      <c r="I917" s="401"/>
      <c r="J917" s="403"/>
      <c r="K917" s="401"/>
      <c r="L917" s="401"/>
      <c r="M917" s="401"/>
      <c r="N917" s="401"/>
    </row>
    <row r="918" spans="1:14" ht="12.75">
      <c r="A918" s="400"/>
      <c r="B918" s="400" t="s">
        <v>635</v>
      </c>
      <c r="C918" s="400" t="s">
        <v>636</v>
      </c>
      <c r="D918" s="400" t="s">
        <v>1623</v>
      </c>
      <c r="E918" s="400" t="s">
        <v>1624</v>
      </c>
      <c r="F918" s="400" t="s">
        <v>636</v>
      </c>
      <c r="G918" s="400"/>
      <c r="H918" s="400" t="s">
        <v>220</v>
      </c>
      <c r="I918" s="400" t="s">
        <v>636</v>
      </c>
      <c r="J918" s="404">
        <v>185</v>
      </c>
      <c r="K918" s="400" t="s">
        <v>639</v>
      </c>
      <c r="L918" s="400" t="s">
        <v>640</v>
      </c>
      <c r="M918" s="400" t="s">
        <v>641</v>
      </c>
      <c r="N918" s="400" t="s">
        <v>642</v>
      </c>
    </row>
    <row r="919" spans="1:14" ht="12.75">
      <c r="A919" s="401"/>
      <c r="B919" s="401"/>
      <c r="C919" s="401"/>
      <c r="D919" s="401"/>
      <c r="E919" s="401"/>
      <c r="F919" s="401"/>
      <c r="G919" s="401"/>
      <c r="H919" s="401"/>
      <c r="I919" s="401"/>
      <c r="J919" s="403"/>
      <c r="K919" s="401"/>
      <c r="L919" s="401"/>
      <c r="M919" s="401"/>
      <c r="N919" s="401"/>
    </row>
    <row r="920" spans="1:14" ht="12.75">
      <c r="A920" s="400"/>
      <c r="B920" s="400" t="s">
        <v>635</v>
      </c>
      <c r="C920" s="400" t="s">
        <v>636</v>
      </c>
      <c r="D920" s="400" t="s">
        <v>1625</v>
      </c>
      <c r="E920" s="400" t="s">
        <v>1626</v>
      </c>
      <c r="F920" s="400" t="s">
        <v>636</v>
      </c>
      <c r="G920" s="400"/>
      <c r="H920" s="400" t="s">
        <v>220</v>
      </c>
      <c r="I920" s="400" t="s">
        <v>636</v>
      </c>
      <c r="J920" s="404">
        <v>77.5</v>
      </c>
      <c r="K920" s="400" t="s">
        <v>639</v>
      </c>
      <c r="L920" s="400" t="s">
        <v>645</v>
      </c>
      <c r="M920" s="400" t="s">
        <v>641</v>
      </c>
      <c r="N920" s="400" t="s">
        <v>646</v>
      </c>
    </row>
    <row r="921" spans="1:14" ht="12.75">
      <c r="A921" s="401"/>
      <c r="B921" s="401"/>
      <c r="C921" s="401"/>
      <c r="D921" s="401"/>
      <c r="E921" s="401"/>
      <c r="F921" s="401"/>
      <c r="G921" s="401"/>
      <c r="H921" s="401"/>
      <c r="I921" s="401"/>
      <c r="J921" s="403"/>
      <c r="K921" s="401"/>
      <c r="L921" s="401"/>
      <c r="M921" s="401"/>
      <c r="N921" s="401"/>
    </row>
    <row r="922" spans="1:14" ht="12.75">
      <c r="A922" s="400"/>
      <c r="B922" s="400" t="s">
        <v>635</v>
      </c>
      <c r="C922" s="400" t="s">
        <v>636</v>
      </c>
      <c r="D922" s="400" t="s">
        <v>1627</v>
      </c>
      <c r="E922" s="400" t="s">
        <v>1628</v>
      </c>
      <c r="F922" s="400" t="s">
        <v>636</v>
      </c>
      <c r="G922" s="400"/>
      <c r="H922" s="400" t="s">
        <v>220</v>
      </c>
      <c r="I922" s="400" t="s">
        <v>636</v>
      </c>
      <c r="J922" s="402">
        <v>2970</v>
      </c>
      <c r="K922" s="400" t="s">
        <v>639</v>
      </c>
      <c r="L922" s="400" t="s">
        <v>1629</v>
      </c>
      <c r="M922" s="400" t="s">
        <v>1630</v>
      </c>
      <c r="N922" s="400" t="s">
        <v>1631</v>
      </c>
    </row>
    <row r="923" spans="1:14" ht="12.75">
      <c r="A923" s="401"/>
      <c r="B923" s="401"/>
      <c r="C923" s="401"/>
      <c r="D923" s="401"/>
      <c r="E923" s="401"/>
      <c r="F923" s="401"/>
      <c r="G923" s="401"/>
      <c r="H923" s="401"/>
      <c r="I923" s="401"/>
      <c r="J923" s="403"/>
      <c r="K923" s="401"/>
      <c r="L923" s="401"/>
      <c r="M923" s="401"/>
      <c r="N923" s="401"/>
    </row>
    <row r="924" spans="1:14" ht="12.75">
      <c r="A924" s="400"/>
      <c r="B924" s="400" t="s">
        <v>635</v>
      </c>
      <c r="C924" s="400" t="s">
        <v>636</v>
      </c>
      <c r="D924" s="400" t="s">
        <v>1632</v>
      </c>
      <c r="E924" s="400" t="s">
        <v>1633</v>
      </c>
      <c r="F924" s="400" t="s">
        <v>636</v>
      </c>
      <c r="G924" s="400"/>
      <c r="H924" s="400" t="s">
        <v>220</v>
      </c>
      <c r="I924" s="400" t="s">
        <v>636</v>
      </c>
      <c r="J924" s="404">
        <v>210</v>
      </c>
      <c r="K924" s="400" t="s">
        <v>639</v>
      </c>
      <c r="L924" s="400" t="s">
        <v>640</v>
      </c>
      <c r="M924" s="400" t="s">
        <v>641</v>
      </c>
      <c r="N924" s="400" t="s">
        <v>642</v>
      </c>
    </row>
    <row r="925" spans="1:14" ht="12.75">
      <c r="A925" s="401"/>
      <c r="B925" s="401"/>
      <c r="C925" s="401"/>
      <c r="D925" s="401"/>
      <c r="E925" s="401"/>
      <c r="F925" s="401"/>
      <c r="G925" s="401"/>
      <c r="H925" s="401"/>
      <c r="I925" s="401"/>
      <c r="J925" s="403"/>
      <c r="K925" s="401"/>
      <c r="L925" s="401"/>
      <c r="M925" s="401"/>
      <c r="N925" s="401"/>
    </row>
    <row r="926" spans="1:14" ht="12.75">
      <c r="A926" s="400"/>
      <c r="B926" s="400" t="s">
        <v>635</v>
      </c>
      <c r="C926" s="400" t="s">
        <v>636</v>
      </c>
      <c r="D926" s="400" t="s">
        <v>1634</v>
      </c>
      <c r="E926" s="400" t="s">
        <v>1635</v>
      </c>
      <c r="F926" s="400" t="s">
        <v>636</v>
      </c>
      <c r="G926" s="400"/>
      <c r="H926" s="400" t="s">
        <v>220</v>
      </c>
      <c r="I926" s="400" t="s">
        <v>636</v>
      </c>
      <c r="J926" s="404">
        <v>52.5</v>
      </c>
      <c r="K926" s="400" t="s">
        <v>639</v>
      </c>
      <c r="L926" s="400" t="s">
        <v>645</v>
      </c>
      <c r="M926" s="400" t="s">
        <v>641</v>
      </c>
      <c r="N926" s="400" t="s">
        <v>646</v>
      </c>
    </row>
    <row r="927" spans="1:14" ht="12.75">
      <c r="A927" s="401"/>
      <c r="B927" s="401"/>
      <c r="C927" s="401"/>
      <c r="D927" s="401"/>
      <c r="E927" s="401"/>
      <c r="F927" s="401"/>
      <c r="G927" s="401"/>
      <c r="H927" s="401"/>
      <c r="I927" s="401"/>
      <c r="J927" s="403"/>
      <c r="K927" s="401"/>
      <c r="L927" s="401"/>
      <c r="M927" s="401"/>
      <c r="N927" s="401"/>
    </row>
    <row r="928" spans="1:14" ht="12.75">
      <c r="A928" s="400"/>
      <c r="B928" s="400" t="s">
        <v>635</v>
      </c>
      <c r="C928" s="400" t="s">
        <v>636</v>
      </c>
      <c r="D928" s="400" t="s">
        <v>1636</v>
      </c>
      <c r="E928" s="400" t="s">
        <v>1637</v>
      </c>
      <c r="F928" s="400" t="s">
        <v>636</v>
      </c>
      <c r="G928" s="400"/>
      <c r="H928" s="400" t="s">
        <v>220</v>
      </c>
      <c r="I928" s="400" t="s">
        <v>636</v>
      </c>
      <c r="J928" s="404">
        <v>590</v>
      </c>
      <c r="K928" s="400" t="s">
        <v>639</v>
      </c>
      <c r="L928" s="400" t="s">
        <v>1638</v>
      </c>
      <c r="M928" s="400" t="s">
        <v>429</v>
      </c>
      <c r="N928" s="400" t="s">
        <v>1639</v>
      </c>
    </row>
    <row r="929" spans="1:14" ht="12.75">
      <c r="A929" s="401"/>
      <c r="B929" s="401"/>
      <c r="C929" s="401"/>
      <c r="D929" s="401"/>
      <c r="E929" s="401"/>
      <c r="F929" s="401"/>
      <c r="G929" s="401"/>
      <c r="H929" s="401"/>
      <c r="I929" s="401"/>
      <c r="J929" s="403"/>
      <c r="K929" s="401"/>
      <c r="L929" s="401"/>
      <c r="M929" s="401"/>
      <c r="N929" s="401"/>
    </row>
    <row r="930" spans="1:14" ht="12.75">
      <c r="A930" s="400"/>
      <c r="B930" s="400" t="s">
        <v>635</v>
      </c>
      <c r="C930" s="400" t="s">
        <v>636</v>
      </c>
      <c r="D930" s="400" t="s">
        <v>1640</v>
      </c>
      <c r="E930" s="400" t="s">
        <v>1641</v>
      </c>
      <c r="F930" s="400" t="s">
        <v>636</v>
      </c>
      <c r="G930" s="400"/>
      <c r="H930" s="400" t="s">
        <v>220</v>
      </c>
      <c r="I930" s="400" t="s">
        <v>636</v>
      </c>
      <c r="J930" s="404">
        <v>185</v>
      </c>
      <c r="K930" s="400" t="s">
        <v>639</v>
      </c>
      <c r="L930" s="400" t="s">
        <v>640</v>
      </c>
      <c r="M930" s="400" t="s">
        <v>641</v>
      </c>
      <c r="N930" s="400" t="s">
        <v>642</v>
      </c>
    </row>
    <row r="931" spans="1:14" ht="12.75">
      <c r="A931" s="401"/>
      <c r="B931" s="401"/>
      <c r="C931" s="401"/>
      <c r="D931" s="401"/>
      <c r="E931" s="401"/>
      <c r="F931" s="401"/>
      <c r="G931" s="401"/>
      <c r="H931" s="401"/>
      <c r="I931" s="401"/>
      <c r="J931" s="403"/>
      <c r="K931" s="401"/>
      <c r="L931" s="401"/>
      <c r="M931" s="401"/>
      <c r="N931" s="401"/>
    </row>
    <row r="932" spans="1:14" ht="12.75">
      <c r="A932" s="400"/>
      <c r="B932" s="400" t="s">
        <v>635</v>
      </c>
      <c r="C932" s="400" t="s">
        <v>636</v>
      </c>
      <c r="D932" s="400" t="s">
        <v>1642</v>
      </c>
      <c r="E932" s="400" t="s">
        <v>1643</v>
      </c>
      <c r="F932" s="400" t="s">
        <v>636</v>
      </c>
      <c r="G932" s="400"/>
      <c r="H932" s="400" t="s">
        <v>220</v>
      </c>
      <c r="I932" s="400" t="s">
        <v>636</v>
      </c>
      <c r="J932" s="404">
        <v>52.5</v>
      </c>
      <c r="K932" s="400" t="s">
        <v>639</v>
      </c>
      <c r="L932" s="400" t="s">
        <v>645</v>
      </c>
      <c r="M932" s="400" t="s">
        <v>641</v>
      </c>
      <c r="N932" s="400" t="s">
        <v>646</v>
      </c>
    </row>
    <row r="933" spans="1:14" ht="12.75">
      <c r="A933" s="401"/>
      <c r="B933" s="401"/>
      <c r="C933" s="401"/>
      <c r="D933" s="401"/>
      <c r="E933" s="401"/>
      <c r="F933" s="401"/>
      <c r="G933" s="401"/>
      <c r="H933" s="401"/>
      <c r="I933" s="401"/>
      <c r="J933" s="403"/>
      <c r="K933" s="401"/>
      <c r="L933" s="401"/>
      <c r="M933" s="401"/>
      <c r="N933" s="401"/>
    </row>
    <row r="934" spans="1:14" ht="12.75">
      <c r="A934" s="400"/>
      <c r="B934" s="400" t="s">
        <v>635</v>
      </c>
      <c r="C934" s="400" t="s">
        <v>636</v>
      </c>
      <c r="D934" s="400" t="s">
        <v>1644</v>
      </c>
      <c r="E934" s="400" t="s">
        <v>1645</v>
      </c>
      <c r="F934" s="400" t="s">
        <v>636</v>
      </c>
      <c r="G934" s="400"/>
      <c r="H934" s="400" t="s">
        <v>220</v>
      </c>
      <c r="I934" s="400" t="s">
        <v>636</v>
      </c>
      <c r="J934" s="402">
        <v>3570</v>
      </c>
      <c r="K934" s="400" t="s">
        <v>639</v>
      </c>
      <c r="L934" s="400" t="s">
        <v>1442</v>
      </c>
      <c r="M934" s="400" t="s">
        <v>1646</v>
      </c>
      <c r="N934" s="400" t="s">
        <v>1647</v>
      </c>
    </row>
    <row r="935" spans="1:14" ht="12.75">
      <c r="A935" s="401"/>
      <c r="B935" s="401"/>
      <c r="C935" s="401"/>
      <c r="D935" s="401"/>
      <c r="E935" s="401"/>
      <c r="F935" s="401"/>
      <c r="G935" s="401"/>
      <c r="H935" s="401"/>
      <c r="I935" s="401"/>
      <c r="J935" s="403"/>
      <c r="K935" s="401"/>
      <c r="L935" s="401"/>
      <c r="M935" s="401"/>
      <c r="N935" s="401"/>
    </row>
    <row r="936" spans="1:14" ht="12.75">
      <c r="A936" s="400"/>
      <c r="B936" s="400" t="s">
        <v>635</v>
      </c>
      <c r="C936" s="400" t="s">
        <v>636</v>
      </c>
      <c r="D936" s="400" t="s">
        <v>1648</v>
      </c>
      <c r="E936" s="400" t="s">
        <v>1649</v>
      </c>
      <c r="F936" s="400" t="s">
        <v>636</v>
      </c>
      <c r="G936" s="400"/>
      <c r="H936" s="400" t="s">
        <v>220</v>
      </c>
      <c r="I936" s="400" t="s">
        <v>636</v>
      </c>
      <c r="J936" s="404">
        <v>185</v>
      </c>
      <c r="K936" s="400" t="s">
        <v>639</v>
      </c>
      <c r="L936" s="400" t="s">
        <v>640</v>
      </c>
      <c r="M936" s="400" t="s">
        <v>641</v>
      </c>
      <c r="N936" s="400" t="s">
        <v>642</v>
      </c>
    </row>
    <row r="937" spans="1:14" ht="12.75">
      <c r="A937" s="401"/>
      <c r="B937" s="401"/>
      <c r="C937" s="401"/>
      <c r="D937" s="401"/>
      <c r="E937" s="401"/>
      <c r="F937" s="401"/>
      <c r="G937" s="401"/>
      <c r="H937" s="401"/>
      <c r="I937" s="401"/>
      <c r="J937" s="403"/>
      <c r="K937" s="401"/>
      <c r="L937" s="401"/>
      <c r="M937" s="401"/>
      <c r="N937" s="401"/>
    </row>
    <row r="938" spans="1:14" ht="12.75">
      <c r="A938" s="400"/>
      <c r="B938" s="400" t="s">
        <v>635</v>
      </c>
      <c r="C938" s="400" t="s">
        <v>636</v>
      </c>
      <c r="D938" s="400" t="s">
        <v>1650</v>
      </c>
      <c r="E938" s="400" t="s">
        <v>1651</v>
      </c>
      <c r="F938" s="400" t="s">
        <v>636</v>
      </c>
      <c r="G938" s="400"/>
      <c r="H938" s="400" t="s">
        <v>220</v>
      </c>
      <c r="I938" s="400" t="s">
        <v>636</v>
      </c>
      <c r="J938" s="404">
        <v>77.5</v>
      </c>
      <c r="K938" s="400" t="s">
        <v>639</v>
      </c>
      <c r="L938" s="400" t="s">
        <v>645</v>
      </c>
      <c r="M938" s="400" t="s">
        <v>641</v>
      </c>
      <c r="N938" s="400" t="s">
        <v>646</v>
      </c>
    </row>
    <row r="939" spans="1:14" ht="12.75">
      <c r="A939" s="401"/>
      <c r="B939" s="401"/>
      <c r="C939" s="401"/>
      <c r="D939" s="401"/>
      <c r="E939" s="401"/>
      <c r="F939" s="401"/>
      <c r="G939" s="401"/>
      <c r="H939" s="401"/>
      <c r="I939" s="401"/>
      <c r="J939" s="403"/>
      <c r="K939" s="401"/>
      <c r="L939" s="401"/>
      <c r="M939" s="401"/>
      <c r="N939" s="401"/>
    </row>
    <row r="940" spans="1:14" ht="12.75">
      <c r="A940" s="400"/>
      <c r="B940" s="400" t="s">
        <v>635</v>
      </c>
      <c r="C940" s="400" t="s">
        <v>636</v>
      </c>
      <c r="D940" s="400" t="s">
        <v>1652</v>
      </c>
      <c r="E940" s="400" t="s">
        <v>1653</v>
      </c>
      <c r="F940" s="400" t="s">
        <v>636</v>
      </c>
      <c r="G940" s="400"/>
      <c r="H940" s="400" t="s">
        <v>220</v>
      </c>
      <c r="I940" s="400" t="s">
        <v>636</v>
      </c>
      <c r="J940" s="404">
        <v>210</v>
      </c>
      <c r="K940" s="400" t="s">
        <v>639</v>
      </c>
      <c r="L940" s="400" t="s">
        <v>640</v>
      </c>
      <c r="M940" s="400" t="s">
        <v>641</v>
      </c>
      <c r="N940" s="400" t="s">
        <v>642</v>
      </c>
    </row>
    <row r="941" spans="1:14" ht="12.75">
      <c r="A941" s="401"/>
      <c r="B941" s="401"/>
      <c r="C941" s="401"/>
      <c r="D941" s="401"/>
      <c r="E941" s="401"/>
      <c r="F941" s="401"/>
      <c r="G941" s="401"/>
      <c r="H941" s="401"/>
      <c r="I941" s="401"/>
      <c r="J941" s="403"/>
      <c r="K941" s="401"/>
      <c r="L941" s="401"/>
      <c r="M941" s="401"/>
      <c r="N941" s="401"/>
    </row>
    <row r="942" spans="1:14" ht="12.75">
      <c r="A942" s="400"/>
      <c r="B942" s="400" t="s">
        <v>635</v>
      </c>
      <c r="C942" s="400" t="s">
        <v>636</v>
      </c>
      <c r="D942" s="400" t="s">
        <v>1654</v>
      </c>
      <c r="E942" s="400" t="s">
        <v>1655</v>
      </c>
      <c r="F942" s="400" t="s">
        <v>636</v>
      </c>
      <c r="G942" s="400"/>
      <c r="H942" s="400" t="s">
        <v>220</v>
      </c>
      <c r="I942" s="400" t="s">
        <v>636</v>
      </c>
      <c r="J942" s="404">
        <v>52.5</v>
      </c>
      <c r="K942" s="400" t="s">
        <v>639</v>
      </c>
      <c r="L942" s="400" t="s">
        <v>645</v>
      </c>
      <c r="M942" s="400" t="s">
        <v>641</v>
      </c>
      <c r="N942" s="400" t="s">
        <v>646</v>
      </c>
    </row>
    <row r="943" spans="1:14" ht="12.75">
      <c r="A943" s="401"/>
      <c r="B943" s="401"/>
      <c r="C943" s="401"/>
      <c r="D943" s="401"/>
      <c r="E943" s="401"/>
      <c r="F943" s="401"/>
      <c r="G943" s="401"/>
      <c r="H943" s="401"/>
      <c r="I943" s="401"/>
      <c r="J943" s="403"/>
      <c r="K943" s="401"/>
      <c r="L943" s="401"/>
      <c r="M943" s="401"/>
      <c r="N943" s="401"/>
    </row>
    <row r="944" spans="1:14" ht="12.75">
      <c r="A944" s="400"/>
      <c r="B944" s="400" t="s">
        <v>635</v>
      </c>
      <c r="C944" s="400" t="s">
        <v>636</v>
      </c>
      <c r="D944" s="400" t="s">
        <v>1656</v>
      </c>
      <c r="E944" s="400" t="s">
        <v>1657</v>
      </c>
      <c r="F944" s="400" t="s">
        <v>636</v>
      </c>
      <c r="G944" s="400"/>
      <c r="H944" s="400" t="s">
        <v>220</v>
      </c>
      <c r="I944" s="400" t="s">
        <v>636</v>
      </c>
      <c r="J944" s="404">
        <v>52.5</v>
      </c>
      <c r="K944" s="400" t="s">
        <v>639</v>
      </c>
      <c r="L944" s="400" t="s">
        <v>645</v>
      </c>
      <c r="M944" s="400" t="s">
        <v>641</v>
      </c>
      <c r="N944" s="400" t="s">
        <v>646</v>
      </c>
    </row>
    <row r="945" spans="1:14" ht="12.75">
      <c r="A945" s="401"/>
      <c r="B945" s="401"/>
      <c r="C945" s="401"/>
      <c r="D945" s="401"/>
      <c r="E945" s="401"/>
      <c r="F945" s="401"/>
      <c r="G945" s="401"/>
      <c r="H945" s="401"/>
      <c r="I945" s="401"/>
      <c r="J945" s="403"/>
      <c r="K945" s="401"/>
      <c r="L945" s="401"/>
      <c r="M945" s="401"/>
      <c r="N945" s="401"/>
    </row>
    <row r="946" spans="1:14" ht="12.75">
      <c r="A946" s="400"/>
      <c r="B946" s="400" t="s">
        <v>635</v>
      </c>
      <c r="C946" s="400" t="s">
        <v>636</v>
      </c>
      <c r="D946" s="400" t="s">
        <v>1658</v>
      </c>
      <c r="E946" s="400" t="s">
        <v>1659</v>
      </c>
      <c r="F946" s="400" t="s">
        <v>636</v>
      </c>
      <c r="G946" s="400"/>
      <c r="H946" s="400" t="s">
        <v>220</v>
      </c>
      <c r="I946" s="400" t="s">
        <v>636</v>
      </c>
      <c r="J946" s="404">
        <v>185</v>
      </c>
      <c r="K946" s="400" t="s">
        <v>639</v>
      </c>
      <c r="L946" s="400" t="s">
        <v>640</v>
      </c>
      <c r="M946" s="400" t="s">
        <v>641</v>
      </c>
      <c r="N946" s="400" t="s">
        <v>642</v>
      </c>
    </row>
    <row r="947" spans="1:14" ht="12.75">
      <c r="A947" s="401"/>
      <c r="B947" s="401"/>
      <c r="C947" s="401"/>
      <c r="D947" s="401"/>
      <c r="E947" s="401"/>
      <c r="F947" s="401"/>
      <c r="G947" s="401"/>
      <c r="H947" s="401"/>
      <c r="I947" s="401"/>
      <c r="J947" s="403"/>
      <c r="K947" s="401"/>
      <c r="L947" s="401"/>
      <c r="M947" s="401"/>
      <c r="N947" s="401"/>
    </row>
    <row r="948" spans="1:14" ht="12.75">
      <c r="A948" s="400"/>
      <c r="B948" s="400" t="s">
        <v>635</v>
      </c>
      <c r="C948" s="400" t="s">
        <v>636</v>
      </c>
      <c r="D948" s="400" t="s">
        <v>1660</v>
      </c>
      <c r="E948" s="400" t="s">
        <v>1661</v>
      </c>
      <c r="F948" s="400" t="s">
        <v>636</v>
      </c>
      <c r="G948" s="400"/>
      <c r="H948" s="400" t="s">
        <v>220</v>
      </c>
      <c r="I948" s="400" t="s">
        <v>636</v>
      </c>
      <c r="J948" s="404">
        <v>52.5</v>
      </c>
      <c r="K948" s="400" t="s">
        <v>639</v>
      </c>
      <c r="L948" s="400" t="s">
        <v>645</v>
      </c>
      <c r="M948" s="400" t="s">
        <v>641</v>
      </c>
      <c r="N948" s="400" t="s">
        <v>646</v>
      </c>
    </row>
    <row r="949" spans="1:14" ht="12.75">
      <c r="A949" s="401"/>
      <c r="B949" s="401"/>
      <c r="C949" s="401"/>
      <c r="D949" s="401"/>
      <c r="E949" s="401"/>
      <c r="F949" s="401"/>
      <c r="G949" s="401"/>
      <c r="H949" s="401"/>
      <c r="I949" s="401"/>
      <c r="J949" s="403"/>
      <c r="K949" s="401"/>
      <c r="L949" s="401"/>
      <c r="M949" s="401"/>
      <c r="N949" s="401"/>
    </row>
    <row r="950" spans="1:14" ht="12.75">
      <c r="A950" s="400"/>
      <c r="B950" s="400" t="s">
        <v>635</v>
      </c>
      <c r="C950" s="400" t="s">
        <v>636</v>
      </c>
      <c r="D950" s="400" t="s">
        <v>1662</v>
      </c>
      <c r="E950" s="400" t="s">
        <v>1663</v>
      </c>
      <c r="F950" s="400" t="s">
        <v>636</v>
      </c>
      <c r="G950" s="400"/>
      <c r="H950" s="400" t="s">
        <v>220</v>
      </c>
      <c r="I950" s="400" t="s">
        <v>636</v>
      </c>
      <c r="J950" s="404">
        <v>185</v>
      </c>
      <c r="K950" s="400" t="s">
        <v>639</v>
      </c>
      <c r="L950" s="400" t="s">
        <v>640</v>
      </c>
      <c r="M950" s="400" t="s">
        <v>641</v>
      </c>
      <c r="N950" s="400" t="s">
        <v>642</v>
      </c>
    </row>
    <row r="951" spans="1:14" ht="12.75">
      <c r="A951" s="401"/>
      <c r="B951" s="401"/>
      <c r="C951" s="401"/>
      <c r="D951" s="401"/>
      <c r="E951" s="401"/>
      <c r="F951" s="401"/>
      <c r="G951" s="401"/>
      <c r="H951" s="401"/>
      <c r="I951" s="401"/>
      <c r="J951" s="403"/>
      <c r="K951" s="401"/>
      <c r="L951" s="401"/>
      <c r="M951" s="401"/>
      <c r="N951" s="401"/>
    </row>
    <row r="952" spans="1:14" ht="12.75">
      <c r="A952" s="400"/>
      <c r="B952" s="400" t="s">
        <v>635</v>
      </c>
      <c r="C952" s="400" t="s">
        <v>636</v>
      </c>
      <c r="D952" s="400" t="s">
        <v>1664</v>
      </c>
      <c r="E952" s="400" t="s">
        <v>1665</v>
      </c>
      <c r="F952" s="400" t="s">
        <v>636</v>
      </c>
      <c r="G952" s="400"/>
      <c r="H952" s="400" t="s">
        <v>220</v>
      </c>
      <c r="I952" s="400" t="s">
        <v>636</v>
      </c>
      <c r="J952" s="404">
        <v>922</v>
      </c>
      <c r="K952" s="400" t="s">
        <v>639</v>
      </c>
      <c r="L952" s="400" t="s">
        <v>640</v>
      </c>
      <c r="M952" s="400" t="s">
        <v>689</v>
      </c>
      <c r="N952" s="400" t="s">
        <v>1610</v>
      </c>
    </row>
    <row r="953" spans="1:14" ht="12.75">
      <c r="A953" s="401"/>
      <c r="B953" s="401"/>
      <c r="C953" s="401"/>
      <c r="D953" s="401"/>
      <c r="E953" s="401"/>
      <c r="F953" s="401"/>
      <c r="G953" s="401"/>
      <c r="H953" s="401"/>
      <c r="I953" s="401"/>
      <c r="J953" s="403"/>
      <c r="K953" s="401"/>
      <c r="L953" s="401"/>
      <c r="M953" s="401"/>
      <c r="N953" s="401"/>
    </row>
    <row r="954" spans="1:14" ht="12.75">
      <c r="A954" s="400"/>
      <c r="B954" s="400" t="s">
        <v>635</v>
      </c>
      <c r="C954" s="400" t="s">
        <v>636</v>
      </c>
      <c r="D954" s="400" t="s">
        <v>1666</v>
      </c>
      <c r="E954" s="400" t="s">
        <v>1667</v>
      </c>
      <c r="F954" s="400" t="s">
        <v>636</v>
      </c>
      <c r="G954" s="400"/>
      <c r="H954" s="400" t="s">
        <v>220</v>
      </c>
      <c r="I954" s="400" t="s">
        <v>636</v>
      </c>
      <c r="J954" s="402">
        <v>2378</v>
      </c>
      <c r="K954" s="400" t="s">
        <v>639</v>
      </c>
      <c r="L954" s="400" t="s">
        <v>640</v>
      </c>
      <c r="M954" s="400" t="s">
        <v>689</v>
      </c>
      <c r="N954" s="400" t="s">
        <v>1610</v>
      </c>
    </row>
    <row r="955" spans="1:14" ht="12.75">
      <c r="A955" s="401"/>
      <c r="B955" s="401"/>
      <c r="C955" s="401"/>
      <c r="D955" s="401"/>
      <c r="E955" s="401"/>
      <c r="F955" s="401"/>
      <c r="G955" s="401"/>
      <c r="H955" s="401"/>
      <c r="I955" s="401"/>
      <c r="J955" s="403"/>
      <c r="K955" s="401"/>
      <c r="L955" s="401"/>
      <c r="M955" s="401"/>
      <c r="N955" s="401"/>
    </row>
    <row r="956" spans="1:14" ht="12.75">
      <c r="A956" s="400"/>
      <c r="B956" s="400" t="s">
        <v>635</v>
      </c>
      <c r="C956" s="400" t="s">
        <v>636</v>
      </c>
      <c r="D956" s="400" t="s">
        <v>1668</v>
      </c>
      <c r="E956" s="400" t="s">
        <v>1669</v>
      </c>
      <c r="F956" s="400" t="s">
        <v>636</v>
      </c>
      <c r="G956" s="400"/>
      <c r="H956" s="400" t="s">
        <v>220</v>
      </c>
      <c r="I956" s="400" t="s">
        <v>636</v>
      </c>
      <c r="J956" s="402">
        <v>1770</v>
      </c>
      <c r="K956" s="400" t="s">
        <v>639</v>
      </c>
      <c r="L956" s="400" t="s">
        <v>640</v>
      </c>
      <c r="M956" s="400" t="s">
        <v>689</v>
      </c>
      <c r="N956" s="400" t="s">
        <v>1290</v>
      </c>
    </row>
    <row r="957" spans="1:14" ht="12.75">
      <c r="A957" s="401"/>
      <c r="B957" s="401"/>
      <c r="C957" s="401"/>
      <c r="D957" s="401"/>
      <c r="E957" s="401"/>
      <c r="F957" s="401"/>
      <c r="G957" s="401"/>
      <c r="H957" s="401"/>
      <c r="I957" s="401"/>
      <c r="J957" s="403"/>
      <c r="K957" s="401"/>
      <c r="L957" s="401"/>
      <c r="M957" s="401"/>
      <c r="N957" s="401"/>
    </row>
    <row r="958" spans="1:14" ht="12.75">
      <c r="A958" s="400"/>
      <c r="B958" s="400" t="s">
        <v>635</v>
      </c>
      <c r="C958" s="400" t="s">
        <v>636</v>
      </c>
      <c r="D958" s="400" t="s">
        <v>1670</v>
      </c>
      <c r="E958" s="400" t="s">
        <v>1671</v>
      </c>
      <c r="F958" s="400" t="s">
        <v>636</v>
      </c>
      <c r="G958" s="400"/>
      <c r="H958" s="400" t="s">
        <v>220</v>
      </c>
      <c r="I958" s="400" t="s">
        <v>636</v>
      </c>
      <c r="J958" s="402">
        <v>2536.2</v>
      </c>
      <c r="K958" s="400" t="s">
        <v>639</v>
      </c>
      <c r="L958" s="400" t="s">
        <v>640</v>
      </c>
      <c r="M958" s="400" t="s">
        <v>689</v>
      </c>
      <c r="N958" s="400" t="s">
        <v>1290</v>
      </c>
    </row>
    <row r="959" spans="1:14" ht="12.75">
      <c r="A959" s="401"/>
      <c r="B959" s="401"/>
      <c r="C959" s="401"/>
      <c r="D959" s="401"/>
      <c r="E959" s="401"/>
      <c r="F959" s="401"/>
      <c r="G959" s="401"/>
      <c r="H959" s="401"/>
      <c r="I959" s="401"/>
      <c r="J959" s="403"/>
      <c r="K959" s="401"/>
      <c r="L959" s="401"/>
      <c r="M959" s="401"/>
      <c r="N959" s="401"/>
    </row>
    <row r="960" spans="1:14" ht="12.75">
      <c r="A960" s="400"/>
      <c r="B960" s="400" t="s">
        <v>635</v>
      </c>
      <c r="C960" s="400" t="s">
        <v>636</v>
      </c>
      <c r="D960" s="400" t="s">
        <v>1672</v>
      </c>
      <c r="E960" s="400" t="s">
        <v>1673</v>
      </c>
      <c r="F960" s="400" t="s">
        <v>636</v>
      </c>
      <c r="G960" s="400"/>
      <c r="H960" s="400" t="s">
        <v>220</v>
      </c>
      <c r="I960" s="400" t="s">
        <v>636</v>
      </c>
      <c r="J960" s="402">
        <v>2619</v>
      </c>
      <c r="K960" s="400" t="s">
        <v>639</v>
      </c>
      <c r="L960" s="400" t="s">
        <v>640</v>
      </c>
      <c r="M960" s="400" t="s">
        <v>689</v>
      </c>
      <c r="N960" s="400" t="s">
        <v>1296</v>
      </c>
    </row>
    <row r="961" spans="1:14" ht="12.75">
      <c r="A961" s="401"/>
      <c r="B961" s="401"/>
      <c r="C961" s="401"/>
      <c r="D961" s="401"/>
      <c r="E961" s="401"/>
      <c r="F961" s="401"/>
      <c r="G961" s="401"/>
      <c r="H961" s="401"/>
      <c r="I961" s="401"/>
      <c r="J961" s="403"/>
      <c r="K961" s="401"/>
      <c r="L961" s="401"/>
      <c r="M961" s="401"/>
      <c r="N961" s="401"/>
    </row>
    <row r="962" spans="1:14" ht="12.75">
      <c r="A962" s="400"/>
      <c r="B962" s="400" t="s">
        <v>635</v>
      </c>
      <c r="C962" s="400" t="s">
        <v>636</v>
      </c>
      <c r="D962" s="400" t="s">
        <v>1674</v>
      </c>
      <c r="E962" s="400" t="s">
        <v>1675</v>
      </c>
      <c r="F962" s="400" t="s">
        <v>636</v>
      </c>
      <c r="G962" s="400"/>
      <c r="H962" s="400" t="s">
        <v>220</v>
      </c>
      <c r="I962" s="400" t="s">
        <v>636</v>
      </c>
      <c r="J962" s="402">
        <v>1050</v>
      </c>
      <c r="K962" s="400" t="s">
        <v>639</v>
      </c>
      <c r="L962" s="400" t="s">
        <v>640</v>
      </c>
      <c r="M962" s="400" t="s">
        <v>689</v>
      </c>
      <c r="N962" s="400" t="s">
        <v>1299</v>
      </c>
    </row>
    <row r="963" spans="1:14" ht="12.75">
      <c r="A963" s="401"/>
      <c r="B963" s="401"/>
      <c r="C963" s="401"/>
      <c r="D963" s="401"/>
      <c r="E963" s="401"/>
      <c r="F963" s="401"/>
      <c r="G963" s="401"/>
      <c r="H963" s="401"/>
      <c r="I963" s="401"/>
      <c r="J963" s="403"/>
      <c r="K963" s="401"/>
      <c r="L963" s="401"/>
      <c r="M963" s="401"/>
      <c r="N963" s="401"/>
    </row>
    <row r="964" spans="1:14" ht="12.75">
      <c r="A964" s="400"/>
      <c r="B964" s="400" t="s">
        <v>635</v>
      </c>
      <c r="C964" s="400" t="s">
        <v>636</v>
      </c>
      <c r="D964" s="400" t="s">
        <v>1676</v>
      </c>
      <c r="E964" s="400" t="s">
        <v>1677</v>
      </c>
      <c r="F964" s="400" t="s">
        <v>636</v>
      </c>
      <c r="G964" s="400"/>
      <c r="H964" s="400" t="s">
        <v>220</v>
      </c>
      <c r="I964" s="400" t="s">
        <v>636</v>
      </c>
      <c r="J964" s="402">
        <v>2909.92</v>
      </c>
      <c r="K964" s="400" t="s">
        <v>639</v>
      </c>
      <c r="L964" s="400" t="s">
        <v>640</v>
      </c>
      <c r="M964" s="400" t="s">
        <v>689</v>
      </c>
      <c r="N964" s="400" t="s">
        <v>1287</v>
      </c>
    </row>
    <row r="965" spans="1:14" ht="12.75">
      <c r="A965" s="401"/>
      <c r="B965" s="401"/>
      <c r="C965" s="401"/>
      <c r="D965" s="401"/>
      <c r="E965" s="401"/>
      <c r="F965" s="401"/>
      <c r="G965" s="401"/>
      <c r="H965" s="401"/>
      <c r="I965" s="401"/>
      <c r="J965" s="403"/>
      <c r="K965" s="401"/>
      <c r="L965" s="401"/>
      <c r="M965" s="401"/>
      <c r="N965" s="401"/>
    </row>
    <row r="966" spans="1:14" ht="12.75">
      <c r="A966" s="400"/>
      <c r="B966" s="400" t="s">
        <v>635</v>
      </c>
      <c r="C966" s="400" t="s">
        <v>636</v>
      </c>
      <c r="D966" s="400" t="s">
        <v>1678</v>
      </c>
      <c r="E966" s="400" t="s">
        <v>1679</v>
      </c>
      <c r="F966" s="400" t="s">
        <v>636</v>
      </c>
      <c r="G966" s="400"/>
      <c r="H966" s="400" t="s">
        <v>220</v>
      </c>
      <c r="I966" s="400" t="s">
        <v>636</v>
      </c>
      <c r="J966" s="404">
        <v>185</v>
      </c>
      <c r="K966" s="400" t="s">
        <v>639</v>
      </c>
      <c r="L966" s="400" t="s">
        <v>640</v>
      </c>
      <c r="M966" s="400" t="s">
        <v>641</v>
      </c>
      <c r="N966" s="400" t="s">
        <v>642</v>
      </c>
    </row>
    <row r="967" spans="1:14" ht="12.75">
      <c r="A967" s="401"/>
      <c r="B967" s="401"/>
      <c r="C967" s="401"/>
      <c r="D967" s="401"/>
      <c r="E967" s="401"/>
      <c r="F967" s="401"/>
      <c r="G967" s="401"/>
      <c r="H967" s="401"/>
      <c r="I967" s="401"/>
      <c r="J967" s="403"/>
      <c r="K967" s="401"/>
      <c r="L967" s="401"/>
      <c r="M967" s="401"/>
      <c r="N967" s="401"/>
    </row>
    <row r="968" spans="1:14" ht="12.75">
      <c r="A968" s="400"/>
      <c r="B968" s="400" t="s">
        <v>635</v>
      </c>
      <c r="C968" s="400" t="s">
        <v>636</v>
      </c>
      <c r="D968" s="400" t="s">
        <v>1680</v>
      </c>
      <c r="E968" s="400" t="s">
        <v>1681</v>
      </c>
      <c r="F968" s="400" t="s">
        <v>636</v>
      </c>
      <c r="G968" s="400"/>
      <c r="H968" s="400" t="s">
        <v>220</v>
      </c>
      <c r="I968" s="400" t="s">
        <v>636</v>
      </c>
      <c r="J968" s="404">
        <v>210</v>
      </c>
      <c r="K968" s="400" t="s">
        <v>639</v>
      </c>
      <c r="L968" s="400" t="s">
        <v>640</v>
      </c>
      <c r="M968" s="400" t="s">
        <v>641</v>
      </c>
      <c r="N968" s="400" t="s">
        <v>642</v>
      </c>
    </row>
    <row r="969" spans="1:14" ht="12.75">
      <c r="A969" s="401"/>
      <c r="B969" s="401"/>
      <c r="C969" s="401"/>
      <c r="D969" s="401"/>
      <c r="E969" s="401"/>
      <c r="F969" s="401"/>
      <c r="G969" s="401"/>
      <c r="H969" s="401"/>
      <c r="I969" s="401"/>
      <c r="J969" s="403"/>
      <c r="K969" s="401"/>
      <c r="L969" s="401"/>
      <c r="M969" s="401"/>
      <c r="N969" s="401"/>
    </row>
    <row r="970" spans="1:14" ht="12.75">
      <c r="A970" s="400"/>
      <c r="B970" s="400" t="s">
        <v>635</v>
      </c>
      <c r="C970" s="400" t="s">
        <v>636</v>
      </c>
      <c r="D970" s="400" t="s">
        <v>1682</v>
      </c>
      <c r="E970" s="400" t="s">
        <v>1683</v>
      </c>
      <c r="F970" s="400" t="s">
        <v>636</v>
      </c>
      <c r="G970" s="400"/>
      <c r="H970" s="400" t="s">
        <v>220</v>
      </c>
      <c r="I970" s="400" t="s">
        <v>636</v>
      </c>
      <c r="J970" s="404">
        <v>185</v>
      </c>
      <c r="K970" s="400" t="s">
        <v>639</v>
      </c>
      <c r="L970" s="400" t="s">
        <v>640</v>
      </c>
      <c r="M970" s="400" t="s">
        <v>641</v>
      </c>
      <c r="N970" s="400" t="s">
        <v>642</v>
      </c>
    </row>
    <row r="971" spans="1:14" ht="12.75">
      <c r="A971" s="401"/>
      <c r="B971" s="401"/>
      <c r="C971" s="401"/>
      <c r="D971" s="401"/>
      <c r="E971" s="401"/>
      <c r="F971" s="401"/>
      <c r="G971" s="401"/>
      <c r="H971" s="401"/>
      <c r="I971" s="401"/>
      <c r="J971" s="403"/>
      <c r="K971" s="401"/>
      <c r="L971" s="401"/>
      <c r="M971" s="401"/>
      <c r="N971" s="401"/>
    </row>
    <row r="972" spans="1:14" ht="12.75">
      <c r="A972" s="400"/>
      <c r="B972" s="400" t="s">
        <v>635</v>
      </c>
      <c r="C972" s="400" t="s">
        <v>636</v>
      </c>
      <c r="D972" s="400" t="s">
        <v>1684</v>
      </c>
      <c r="E972" s="400" t="s">
        <v>1685</v>
      </c>
      <c r="F972" s="400" t="s">
        <v>636</v>
      </c>
      <c r="G972" s="400"/>
      <c r="H972" s="400" t="s">
        <v>220</v>
      </c>
      <c r="I972" s="400" t="s">
        <v>636</v>
      </c>
      <c r="J972" s="402">
        <v>6440</v>
      </c>
      <c r="K972" s="400" t="s">
        <v>639</v>
      </c>
      <c r="L972" s="400" t="s">
        <v>645</v>
      </c>
      <c r="M972" s="400" t="s">
        <v>429</v>
      </c>
      <c r="N972" s="400" t="s">
        <v>1686</v>
      </c>
    </row>
    <row r="973" spans="1:14" ht="12.75">
      <c r="A973" s="401"/>
      <c r="B973" s="401"/>
      <c r="C973" s="401"/>
      <c r="D973" s="401"/>
      <c r="E973" s="401"/>
      <c r="F973" s="401"/>
      <c r="G973" s="401"/>
      <c r="H973" s="401"/>
      <c r="I973" s="401"/>
      <c r="J973" s="403"/>
      <c r="K973" s="401"/>
      <c r="L973" s="401"/>
      <c r="M973" s="401"/>
      <c r="N973" s="401"/>
    </row>
    <row r="974" spans="1:14" ht="12.75">
      <c r="A974" s="400"/>
      <c r="B974" s="400" t="s">
        <v>635</v>
      </c>
      <c r="C974" s="400" t="s">
        <v>636</v>
      </c>
      <c r="D974" s="400" t="s">
        <v>1687</v>
      </c>
      <c r="E974" s="400" t="s">
        <v>1688</v>
      </c>
      <c r="F974" s="400" t="s">
        <v>636</v>
      </c>
      <c r="G974" s="400"/>
      <c r="H974" s="400" t="s">
        <v>220</v>
      </c>
      <c r="I974" s="400" t="s">
        <v>636</v>
      </c>
      <c r="J974" s="404">
        <v>185</v>
      </c>
      <c r="K974" s="400" t="s">
        <v>639</v>
      </c>
      <c r="L974" s="400" t="s">
        <v>640</v>
      </c>
      <c r="M974" s="400" t="s">
        <v>641</v>
      </c>
      <c r="N974" s="400" t="s">
        <v>642</v>
      </c>
    </row>
    <row r="975" spans="1:14" ht="12.75">
      <c r="A975" s="401"/>
      <c r="B975" s="401"/>
      <c r="C975" s="401"/>
      <c r="D975" s="401"/>
      <c r="E975" s="401"/>
      <c r="F975" s="401"/>
      <c r="G975" s="401"/>
      <c r="H975" s="401"/>
      <c r="I975" s="401"/>
      <c r="J975" s="403"/>
      <c r="K975" s="401"/>
      <c r="L975" s="401"/>
      <c r="M975" s="401"/>
      <c r="N975" s="401"/>
    </row>
    <row r="976" spans="1:14" ht="12.75">
      <c r="A976" s="400"/>
      <c r="B976" s="400" t="s">
        <v>635</v>
      </c>
      <c r="C976" s="400" t="s">
        <v>636</v>
      </c>
      <c r="D976" s="400" t="s">
        <v>1689</v>
      </c>
      <c r="E976" s="400" t="s">
        <v>1690</v>
      </c>
      <c r="F976" s="400" t="s">
        <v>636</v>
      </c>
      <c r="G976" s="400"/>
      <c r="H976" s="400" t="s">
        <v>220</v>
      </c>
      <c r="I976" s="400" t="s">
        <v>636</v>
      </c>
      <c r="J976" s="404">
        <v>185</v>
      </c>
      <c r="K976" s="400" t="s">
        <v>639</v>
      </c>
      <c r="L976" s="400" t="s">
        <v>640</v>
      </c>
      <c r="M976" s="400" t="s">
        <v>641</v>
      </c>
      <c r="N976" s="400" t="s">
        <v>642</v>
      </c>
    </row>
    <row r="977" spans="1:14" ht="12.75">
      <c r="A977" s="401"/>
      <c r="B977" s="401"/>
      <c r="C977" s="401"/>
      <c r="D977" s="401"/>
      <c r="E977" s="401"/>
      <c r="F977" s="401"/>
      <c r="G977" s="401"/>
      <c r="H977" s="401"/>
      <c r="I977" s="401"/>
      <c r="J977" s="403"/>
      <c r="K977" s="401"/>
      <c r="L977" s="401"/>
      <c r="M977" s="401"/>
      <c r="N977" s="401"/>
    </row>
    <row r="978" spans="1:14" ht="12.75">
      <c r="A978" s="400"/>
      <c r="B978" s="400" t="s">
        <v>635</v>
      </c>
      <c r="C978" s="400" t="s">
        <v>636</v>
      </c>
      <c r="D978" s="400" t="s">
        <v>1691</v>
      </c>
      <c r="E978" s="400" t="s">
        <v>1692</v>
      </c>
      <c r="F978" s="400" t="s">
        <v>636</v>
      </c>
      <c r="G978" s="400"/>
      <c r="H978" s="400" t="s">
        <v>220</v>
      </c>
      <c r="I978" s="400" t="s">
        <v>636</v>
      </c>
      <c r="J978" s="404">
        <v>210</v>
      </c>
      <c r="K978" s="400" t="s">
        <v>639</v>
      </c>
      <c r="L978" s="400" t="s">
        <v>640</v>
      </c>
      <c r="M978" s="400" t="s">
        <v>641</v>
      </c>
      <c r="N978" s="400" t="s">
        <v>642</v>
      </c>
    </row>
    <row r="979" spans="1:14" ht="12.75">
      <c r="A979" s="401"/>
      <c r="B979" s="401"/>
      <c r="C979" s="401"/>
      <c r="D979" s="401"/>
      <c r="E979" s="401"/>
      <c r="F979" s="401"/>
      <c r="G979" s="401"/>
      <c r="H979" s="401"/>
      <c r="I979" s="401"/>
      <c r="J979" s="403"/>
      <c r="K979" s="401"/>
      <c r="L979" s="401"/>
      <c r="M979" s="401"/>
      <c r="N979" s="401"/>
    </row>
    <row r="980" spans="1:14" ht="12.75">
      <c r="A980" s="400"/>
      <c r="B980" s="400" t="s">
        <v>635</v>
      </c>
      <c r="C980" s="400" t="s">
        <v>636</v>
      </c>
      <c r="D980" s="400" t="s">
        <v>1693</v>
      </c>
      <c r="E980" s="400" t="s">
        <v>1694</v>
      </c>
      <c r="F980" s="400" t="s">
        <v>636</v>
      </c>
      <c r="G980" s="400"/>
      <c r="H980" s="400" t="s">
        <v>220</v>
      </c>
      <c r="I980" s="400" t="s">
        <v>636</v>
      </c>
      <c r="J980" s="404">
        <v>185</v>
      </c>
      <c r="K980" s="400" t="s">
        <v>639</v>
      </c>
      <c r="L980" s="400" t="s">
        <v>640</v>
      </c>
      <c r="M980" s="400" t="s">
        <v>641</v>
      </c>
      <c r="N980" s="400" t="s">
        <v>642</v>
      </c>
    </row>
    <row r="981" spans="1:14" ht="12.75">
      <c r="A981" s="401"/>
      <c r="B981" s="401"/>
      <c r="C981" s="401"/>
      <c r="D981" s="401"/>
      <c r="E981" s="401"/>
      <c r="F981" s="401"/>
      <c r="G981" s="401"/>
      <c r="H981" s="401"/>
      <c r="I981" s="401"/>
      <c r="J981" s="403"/>
      <c r="K981" s="401"/>
      <c r="L981" s="401"/>
      <c r="M981" s="401"/>
      <c r="N981" s="401"/>
    </row>
    <row r="982" spans="1:14" ht="12.75">
      <c r="A982" s="400"/>
      <c r="B982" s="400" t="s">
        <v>635</v>
      </c>
      <c r="C982" s="400" t="s">
        <v>636</v>
      </c>
      <c r="D982" s="400" t="s">
        <v>1695</v>
      </c>
      <c r="E982" s="400" t="s">
        <v>1696</v>
      </c>
      <c r="F982" s="400" t="s">
        <v>636</v>
      </c>
      <c r="G982" s="400"/>
      <c r="H982" s="400" t="s">
        <v>220</v>
      </c>
      <c r="I982" s="400" t="s">
        <v>636</v>
      </c>
      <c r="J982" s="402">
        <v>2167.4</v>
      </c>
      <c r="K982" s="400" t="s">
        <v>639</v>
      </c>
      <c r="L982" s="400" t="s">
        <v>640</v>
      </c>
      <c r="M982" s="400" t="s">
        <v>689</v>
      </c>
      <c r="N982" s="400" t="s">
        <v>1290</v>
      </c>
    </row>
    <row r="983" spans="1:14" ht="12.75">
      <c r="A983" s="401"/>
      <c r="B983" s="401"/>
      <c r="C983" s="401"/>
      <c r="D983" s="401"/>
      <c r="E983" s="401"/>
      <c r="F983" s="401"/>
      <c r="G983" s="401"/>
      <c r="H983" s="401"/>
      <c r="I983" s="401"/>
      <c r="J983" s="403"/>
      <c r="K983" s="401"/>
      <c r="L983" s="401"/>
      <c r="M983" s="401"/>
      <c r="N983" s="401"/>
    </row>
    <row r="984" spans="1:14" ht="12.75">
      <c r="A984" s="400"/>
      <c r="B984" s="400" t="s">
        <v>635</v>
      </c>
      <c r="C984" s="400" t="s">
        <v>636</v>
      </c>
      <c r="D984" s="400" t="s">
        <v>1697</v>
      </c>
      <c r="E984" s="400" t="s">
        <v>1698</v>
      </c>
      <c r="F984" s="400" t="s">
        <v>636</v>
      </c>
      <c r="G984" s="400"/>
      <c r="H984" s="400" t="s">
        <v>220</v>
      </c>
      <c r="I984" s="400" t="s">
        <v>636</v>
      </c>
      <c r="J984" s="402">
        <v>4494.34</v>
      </c>
      <c r="K984" s="400" t="s">
        <v>639</v>
      </c>
      <c r="L984" s="400" t="s">
        <v>640</v>
      </c>
      <c r="M984" s="400" t="s">
        <v>689</v>
      </c>
      <c r="N984" s="400" t="s">
        <v>1287</v>
      </c>
    </row>
    <row r="985" spans="1:14" ht="12.75">
      <c r="A985" s="401"/>
      <c r="B985" s="401"/>
      <c r="C985" s="401"/>
      <c r="D985" s="401"/>
      <c r="E985" s="401"/>
      <c r="F985" s="401"/>
      <c r="G985" s="401"/>
      <c r="H985" s="401"/>
      <c r="I985" s="401"/>
      <c r="J985" s="403"/>
      <c r="K985" s="401"/>
      <c r="L985" s="401"/>
      <c r="M985" s="401"/>
      <c r="N985" s="401"/>
    </row>
    <row r="986" spans="1:14" ht="12.75">
      <c r="A986" s="400"/>
      <c r="B986" s="400" t="s">
        <v>635</v>
      </c>
      <c r="C986" s="400" t="s">
        <v>636</v>
      </c>
      <c r="D986" s="400" t="s">
        <v>1699</v>
      </c>
      <c r="E986" s="400" t="s">
        <v>1700</v>
      </c>
      <c r="F986" s="400" t="s">
        <v>636</v>
      </c>
      <c r="G986" s="400"/>
      <c r="H986" s="400" t="s">
        <v>220</v>
      </c>
      <c r="I986" s="400" t="s">
        <v>636</v>
      </c>
      <c r="J986" s="404">
        <v>240</v>
      </c>
      <c r="K986" s="400" t="s">
        <v>639</v>
      </c>
      <c r="L986" s="400" t="s">
        <v>640</v>
      </c>
      <c r="M986" s="400" t="s">
        <v>689</v>
      </c>
      <c r="N986" s="400" t="s">
        <v>1290</v>
      </c>
    </row>
    <row r="987" spans="1:14" ht="12.75">
      <c r="A987" s="401"/>
      <c r="B987" s="401"/>
      <c r="C987" s="401"/>
      <c r="D987" s="401"/>
      <c r="E987" s="401"/>
      <c r="F987" s="401"/>
      <c r="G987" s="401"/>
      <c r="H987" s="401"/>
      <c r="I987" s="401"/>
      <c r="J987" s="403"/>
      <c r="K987" s="401"/>
      <c r="L987" s="401"/>
      <c r="M987" s="401"/>
      <c r="N987" s="401"/>
    </row>
    <row r="988" spans="1:14" ht="12.75">
      <c r="A988" s="400"/>
      <c r="B988" s="400" t="s">
        <v>635</v>
      </c>
      <c r="C988" s="400" t="s">
        <v>636</v>
      </c>
      <c r="D988" s="400" t="s">
        <v>1701</v>
      </c>
      <c r="E988" s="400" t="s">
        <v>1702</v>
      </c>
      <c r="F988" s="400" t="s">
        <v>636</v>
      </c>
      <c r="G988" s="400"/>
      <c r="H988" s="400" t="s">
        <v>220</v>
      </c>
      <c r="I988" s="400" t="s">
        <v>636</v>
      </c>
      <c r="J988" s="402">
        <v>1938</v>
      </c>
      <c r="K988" s="400" t="s">
        <v>639</v>
      </c>
      <c r="L988" s="400" t="s">
        <v>640</v>
      </c>
      <c r="M988" s="400" t="s">
        <v>689</v>
      </c>
      <c r="N988" s="400" t="s">
        <v>1610</v>
      </c>
    </row>
    <row r="989" spans="1:14" ht="12.75">
      <c r="A989" s="401"/>
      <c r="B989" s="401"/>
      <c r="C989" s="401"/>
      <c r="D989" s="401"/>
      <c r="E989" s="401"/>
      <c r="F989" s="401"/>
      <c r="G989" s="401"/>
      <c r="H989" s="401"/>
      <c r="I989" s="401"/>
      <c r="J989" s="403"/>
      <c r="K989" s="401"/>
      <c r="L989" s="401"/>
      <c r="M989" s="401"/>
      <c r="N989" s="401"/>
    </row>
    <row r="990" spans="1:14" ht="12.75">
      <c r="A990" s="400"/>
      <c r="B990" s="400" t="s">
        <v>635</v>
      </c>
      <c r="C990" s="400" t="s">
        <v>636</v>
      </c>
      <c r="D990" s="400" t="s">
        <v>1703</v>
      </c>
      <c r="E990" s="400" t="s">
        <v>1704</v>
      </c>
      <c r="F990" s="400" t="s">
        <v>636</v>
      </c>
      <c r="G990" s="400"/>
      <c r="H990" s="400" t="s">
        <v>220</v>
      </c>
      <c r="I990" s="400" t="s">
        <v>636</v>
      </c>
      <c r="J990" s="402">
        <v>2440</v>
      </c>
      <c r="K990" s="400" t="s">
        <v>639</v>
      </c>
      <c r="L990" s="400" t="s">
        <v>819</v>
      </c>
      <c r="M990" s="400" t="s">
        <v>429</v>
      </c>
      <c r="N990" s="400" t="s">
        <v>1705</v>
      </c>
    </row>
    <row r="991" spans="1:14" ht="12.75">
      <c r="A991" s="401"/>
      <c r="B991" s="401"/>
      <c r="C991" s="401"/>
      <c r="D991" s="401"/>
      <c r="E991" s="401"/>
      <c r="F991" s="401"/>
      <c r="G991" s="401"/>
      <c r="H991" s="401"/>
      <c r="I991" s="401"/>
      <c r="J991" s="403"/>
      <c r="K991" s="401"/>
      <c r="L991" s="401"/>
      <c r="M991" s="401"/>
      <c r="N991" s="401"/>
    </row>
    <row r="992" spans="1:14" ht="12.75">
      <c r="A992" s="400"/>
      <c r="B992" s="400" t="s">
        <v>635</v>
      </c>
      <c r="C992" s="400" t="s">
        <v>636</v>
      </c>
      <c r="D992" s="400" t="s">
        <v>1706</v>
      </c>
      <c r="E992" s="400" t="s">
        <v>1707</v>
      </c>
      <c r="F992" s="400" t="s">
        <v>636</v>
      </c>
      <c r="G992" s="400"/>
      <c r="H992" s="400" t="s">
        <v>220</v>
      </c>
      <c r="I992" s="400" t="s">
        <v>636</v>
      </c>
      <c r="J992" s="402">
        <v>2440</v>
      </c>
      <c r="K992" s="400" t="s">
        <v>639</v>
      </c>
      <c r="L992" s="400" t="s">
        <v>816</v>
      </c>
      <c r="M992" s="400" t="s">
        <v>429</v>
      </c>
      <c r="N992" s="400" t="s">
        <v>1705</v>
      </c>
    </row>
    <row r="993" spans="1:14" ht="12.75">
      <c r="A993" s="401"/>
      <c r="B993" s="401"/>
      <c r="C993" s="401"/>
      <c r="D993" s="401"/>
      <c r="E993" s="401"/>
      <c r="F993" s="401"/>
      <c r="G993" s="401"/>
      <c r="H993" s="401"/>
      <c r="I993" s="401"/>
      <c r="J993" s="403"/>
      <c r="K993" s="401"/>
      <c r="L993" s="401"/>
      <c r="M993" s="401"/>
      <c r="N993" s="401"/>
    </row>
    <row r="994" spans="1:14" ht="12.75">
      <c r="A994" s="400"/>
      <c r="B994" s="400" t="s">
        <v>635</v>
      </c>
      <c r="C994" s="400" t="s">
        <v>636</v>
      </c>
      <c r="D994" s="400" t="s">
        <v>1708</v>
      </c>
      <c r="E994" s="400" t="s">
        <v>1709</v>
      </c>
      <c r="F994" s="400" t="s">
        <v>636</v>
      </c>
      <c r="G994" s="400"/>
      <c r="H994" s="400" t="s">
        <v>220</v>
      </c>
      <c r="I994" s="400" t="s">
        <v>636</v>
      </c>
      <c r="J994" s="404">
        <v>185</v>
      </c>
      <c r="K994" s="400" t="s">
        <v>639</v>
      </c>
      <c r="L994" s="400" t="s">
        <v>640</v>
      </c>
      <c r="M994" s="400" t="s">
        <v>641</v>
      </c>
      <c r="N994" s="400" t="s">
        <v>642</v>
      </c>
    </row>
    <row r="995" spans="1:14" ht="12.75">
      <c r="A995" s="401"/>
      <c r="B995" s="401"/>
      <c r="C995" s="401"/>
      <c r="D995" s="401"/>
      <c r="E995" s="401"/>
      <c r="F995" s="401"/>
      <c r="G995" s="401"/>
      <c r="H995" s="401"/>
      <c r="I995" s="401"/>
      <c r="J995" s="403"/>
      <c r="K995" s="401"/>
      <c r="L995" s="401"/>
      <c r="M995" s="401"/>
      <c r="N995" s="401"/>
    </row>
    <row r="996" spans="1:14" ht="12.75">
      <c r="A996" s="400"/>
      <c r="B996" s="400" t="s">
        <v>635</v>
      </c>
      <c r="C996" s="400" t="s">
        <v>636</v>
      </c>
      <c r="D996" s="400" t="s">
        <v>1710</v>
      </c>
      <c r="E996" s="400" t="s">
        <v>1711</v>
      </c>
      <c r="F996" s="400" t="s">
        <v>636</v>
      </c>
      <c r="G996" s="400"/>
      <c r="H996" s="400" t="s">
        <v>220</v>
      </c>
      <c r="I996" s="400" t="s">
        <v>636</v>
      </c>
      <c r="J996" s="404">
        <v>185</v>
      </c>
      <c r="K996" s="400" t="s">
        <v>639</v>
      </c>
      <c r="L996" s="400" t="s">
        <v>640</v>
      </c>
      <c r="M996" s="400" t="s">
        <v>641</v>
      </c>
      <c r="N996" s="400" t="s">
        <v>642</v>
      </c>
    </row>
    <row r="997" spans="1:14" ht="12.75">
      <c r="A997" s="401"/>
      <c r="B997" s="401"/>
      <c r="C997" s="401"/>
      <c r="D997" s="401"/>
      <c r="E997" s="401"/>
      <c r="F997" s="401"/>
      <c r="G997" s="401"/>
      <c r="H997" s="401"/>
      <c r="I997" s="401"/>
      <c r="J997" s="403"/>
      <c r="K997" s="401"/>
      <c r="L997" s="401"/>
      <c r="M997" s="401"/>
      <c r="N997" s="401"/>
    </row>
    <row r="998" spans="1:14" ht="12.75">
      <c r="A998" s="400"/>
      <c r="B998" s="400" t="s">
        <v>635</v>
      </c>
      <c r="C998" s="400" t="s">
        <v>636</v>
      </c>
      <c r="D998" s="400" t="s">
        <v>1712</v>
      </c>
      <c r="E998" s="400" t="s">
        <v>1713</v>
      </c>
      <c r="F998" s="400" t="s">
        <v>636</v>
      </c>
      <c r="G998" s="400"/>
      <c r="H998" s="400" t="s">
        <v>220</v>
      </c>
      <c r="I998" s="400" t="s">
        <v>636</v>
      </c>
      <c r="J998" s="404">
        <v>210</v>
      </c>
      <c r="K998" s="400" t="s">
        <v>639</v>
      </c>
      <c r="L998" s="400" t="s">
        <v>640</v>
      </c>
      <c r="M998" s="400" t="s">
        <v>641</v>
      </c>
      <c r="N998" s="400" t="s">
        <v>642</v>
      </c>
    </row>
    <row r="999" spans="1:14" ht="12.75">
      <c r="A999" s="401"/>
      <c r="B999" s="401"/>
      <c r="C999" s="401"/>
      <c r="D999" s="401"/>
      <c r="E999" s="401"/>
      <c r="F999" s="401"/>
      <c r="G999" s="401"/>
      <c r="H999" s="401"/>
      <c r="I999" s="401"/>
      <c r="J999" s="403"/>
      <c r="K999" s="401"/>
      <c r="L999" s="401"/>
      <c r="M999" s="401"/>
      <c r="N999" s="401"/>
    </row>
    <row r="1000" spans="1:14" ht="12.75">
      <c r="A1000" s="400"/>
      <c r="B1000" s="400" t="s">
        <v>635</v>
      </c>
      <c r="C1000" s="400" t="s">
        <v>636</v>
      </c>
      <c r="D1000" s="400" t="s">
        <v>1714</v>
      </c>
      <c r="E1000" s="400" t="s">
        <v>1715</v>
      </c>
      <c r="F1000" s="400" t="s">
        <v>636</v>
      </c>
      <c r="G1000" s="400"/>
      <c r="H1000" s="400" t="s">
        <v>220</v>
      </c>
      <c r="I1000" s="400" t="s">
        <v>636</v>
      </c>
      <c r="J1000" s="404">
        <v>120</v>
      </c>
      <c r="K1000" s="400" t="s">
        <v>639</v>
      </c>
      <c r="L1000" s="400" t="s">
        <v>819</v>
      </c>
      <c r="M1000" s="400" t="s">
        <v>430</v>
      </c>
      <c r="N1000" s="400" t="s">
        <v>1716</v>
      </c>
    </row>
    <row r="1001" spans="1:14" ht="12.75">
      <c r="A1001" s="401"/>
      <c r="B1001" s="401"/>
      <c r="C1001" s="401"/>
      <c r="D1001" s="401"/>
      <c r="E1001" s="401"/>
      <c r="F1001" s="401"/>
      <c r="G1001" s="401"/>
      <c r="H1001" s="401"/>
      <c r="I1001" s="401"/>
      <c r="J1001" s="403"/>
      <c r="K1001" s="401"/>
      <c r="L1001" s="401"/>
      <c r="M1001" s="401"/>
      <c r="N1001" s="401"/>
    </row>
    <row r="1002" spans="1:14" ht="12.75">
      <c r="A1002" s="400"/>
      <c r="B1002" s="400" t="s">
        <v>635</v>
      </c>
      <c r="C1002" s="400" t="s">
        <v>636</v>
      </c>
      <c r="D1002" s="400" t="s">
        <v>1717</v>
      </c>
      <c r="E1002" s="400" t="s">
        <v>1718</v>
      </c>
      <c r="F1002" s="400" t="s">
        <v>636</v>
      </c>
      <c r="G1002" s="400"/>
      <c r="H1002" s="400" t="s">
        <v>220</v>
      </c>
      <c r="I1002" s="400" t="s">
        <v>636</v>
      </c>
      <c r="J1002" s="404">
        <v>228</v>
      </c>
      <c r="K1002" s="400" t="s">
        <v>639</v>
      </c>
      <c r="L1002" s="400" t="s">
        <v>816</v>
      </c>
      <c r="M1002" s="400" t="s">
        <v>430</v>
      </c>
      <c r="N1002" s="400" t="s">
        <v>1716</v>
      </c>
    </row>
    <row r="1003" spans="1:14" ht="12.75">
      <c r="A1003" s="401"/>
      <c r="B1003" s="401"/>
      <c r="C1003" s="401"/>
      <c r="D1003" s="401"/>
      <c r="E1003" s="401"/>
      <c r="F1003" s="401"/>
      <c r="G1003" s="401"/>
      <c r="H1003" s="401"/>
      <c r="I1003" s="401"/>
      <c r="J1003" s="403"/>
      <c r="K1003" s="401"/>
      <c r="L1003" s="401"/>
      <c r="M1003" s="401"/>
      <c r="N1003" s="401"/>
    </row>
    <row r="1004" spans="1:14" ht="12.75">
      <c r="A1004" s="400"/>
      <c r="B1004" s="400" t="s">
        <v>635</v>
      </c>
      <c r="C1004" s="400" t="s">
        <v>636</v>
      </c>
      <c r="D1004" s="400" t="s">
        <v>1719</v>
      </c>
      <c r="E1004" s="400" t="s">
        <v>1720</v>
      </c>
      <c r="F1004" s="400" t="s">
        <v>636</v>
      </c>
      <c r="G1004" s="400"/>
      <c r="H1004" s="400" t="s">
        <v>220</v>
      </c>
      <c r="I1004" s="400" t="s">
        <v>636</v>
      </c>
      <c r="J1004" s="404">
        <v>580</v>
      </c>
      <c r="K1004" s="400" t="s">
        <v>639</v>
      </c>
      <c r="L1004" s="400" t="s">
        <v>819</v>
      </c>
      <c r="M1004" s="400" t="s">
        <v>430</v>
      </c>
      <c r="N1004" s="400" t="s">
        <v>1721</v>
      </c>
    </row>
    <row r="1005" spans="1:14" ht="12.75">
      <c r="A1005" s="401"/>
      <c r="B1005" s="401"/>
      <c r="C1005" s="401"/>
      <c r="D1005" s="401"/>
      <c r="E1005" s="401"/>
      <c r="F1005" s="401"/>
      <c r="G1005" s="401"/>
      <c r="H1005" s="401"/>
      <c r="I1005" s="401"/>
      <c r="J1005" s="403"/>
      <c r="K1005" s="401"/>
      <c r="L1005" s="401"/>
      <c r="M1005" s="401"/>
      <c r="N1005" s="401"/>
    </row>
    <row r="1006" spans="1:14" ht="12.75">
      <c r="A1006" s="400"/>
      <c r="B1006" s="400" t="s">
        <v>635</v>
      </c>
      <c r="C1006" s="400" t="s">
        <v>636</v>
      </c>
      <c r="D1006" s="400" t="s">
        <v>1722</v>
      </c>
      <c r="E1006" s="400" t="s">
        <v>1723</v>
      </c>
      <c r="F1006" s="400" t="s">
        <v>636</v>
      </c>
      <c r="G1006" s="400"/>
      <c r="H1006" s="400" t="s">
        <v>220</v>
      </c>
      <c r="I1006" s="400" t="s">
        <v>636</v>
      </c>
      <c r="J1006" s="404">
        <v>510</v>
      </c>
      <c r="K1006" s="400" t="s">
        <v>639</v>
      </c>
      <c r="L1006" s="400" t="s">
        <v>816</v>
      </c>
      <c r="M1006" s="400" t="s">
        <v>430</v>
      </c>
      <c r="N1006" s="400" t="s">
        <v>1721</v>
      </c>
    </row>
    <row r="1007" spans="1:14" ht="12.75">
      <c r="A1007" s="401"/>
      <c r="B1007" s="401"/>
      <c r="C1007" s="401"/>
      <c r="D1007" s="401"/>
      <c r="E1007" s="401"/>
      <c r="F1007" s="401"/>
      <c r="G1007" s="401"/>
      <c r="H1007" s="401"/>
      <c r="I1007" s="401"/>
      <c r="J1007" s="403"/>
      <c r="K1007" s="401"/>
      <c r="L1007" s="401"/>
      <c r="M1007" s="401"/>
      <c r="N1007" s="401"/>
    </row>
    <row r="1008" spans="1:14" ht="12.75">
      <c r="A1008" s="400"/>
      <c r="B1008" s="400" t="s">
        <v>635</v>
      </c>
      <c r="C1008" s="400" t="s">
        <v>636</v>
      </c>
      <c r="D1008" s="400" t="s">
        <v>1724</v>
      </c>
      <c r="E1008" s="400" t="s">
        <v>1725</v>
      </c>
      <c r="F1008" s="400" t="s">
        <v>636</v>
      </c>
      <c r="G1008" s="400"/>
      <c r="H1008" s="400" t="s">
        <v>220</v>
      </c>
      <c r="I1008" s="400" t="s">
        <v>636</v>
      </c>
      <c r="J1008" s="402">
        <v>1150</v>
      </c>
      <c r="K1008" s="400" t="s">
        <v>639</v>
      </c>
      <c r="L1008" s="400" t="s">
        <v>645</v>
      </c>
      <c r="M1008" s="400" t="s">
        <v>1726</v>
      </c>
      <c r="N1008" s="400" t="s">
        <v>1727</v>
      </c>
    </row>
    <row r="1009" spans="1:14" ht="12.75">
      <c r="A1009" s="401"/>
      <c r="B1009" s="401"/>
      <c r="C1009" s="401"/>
      <c r="D1009" s="401"/>
      <c r="E1009" s="401"/>
      <c r="F1009" s="401"/>
      <c r="G1009" s="401"/>
      <c r="H1009" s="401"/>
      <c r="I1009" s="401"/>
      <c r="J1009" s="403"/>
      <c r="K1009" s="401"/>
      <c r="L1009" s="401"/>
      <c r="M1009" s="401"/>
      <c r="N1009" s="401"/>
    </row>
    <row r="1010" spans="1:14" ht="12.75">
      <c r="A1010" s="400"/>
      <c r="B1010" s="400" t="s">
        <v>635</v>
      </c>
      <c r="C1010" s="400" t="s">
        <v>636</v>
      </c>
      <c r="D1010" s="400" t="s">
        <v>1728</v>
      </c>
      <c r="E1010" s="400" t="s">
        <v>1729</v>
      </c>
      <c r="F1010" s="400" t="s">
        <v>636</v>
      </c>
      <c r="G1010" s="400"/>
      <c r="H1010" s="400" t="s">
        <v>220</v>
      </c>
      <c r="I1010" s="400" t="s">
        <v>636</v>
      </c>
      <c r="J1010" s="402">
        <v>4410</v>
      </c>
      <c r="K1010" s="400" t="s">
        <v>639</v>
      </c>
      <c r="L1010" s="400" t="s">
        <v>645</v>
      </c>
      <c r="M1010" s="400" t="s">
        <v>424</v>
      </c>
      <c r="N1010" s="400" t="s">
        <v>1727</v>
      </c>
    </row>
    <row r="1011" spans="1:14" ht="12.75">
      <c r="A1011" s="401"/>
      <c r="B1011" s="401"/>
      <c r="C1011" s="401"/>
      <c r="D1011" s="401"/>
      <c r="E1011" s="401"/>
      <c r="F1011" s="401"/>
      <c r="G1011" s="401"/>
      <c r="H1011" s="401"/>
      <c r="I1011" s="401"/>
      <c r="J1011" s="403"/>
      <c r="K1011" s="401"/>
      <c r="L1011" s="401"/>
      <c r="M1011" s="401"/>
      <c r="N1011" s="401"/>
    </row>
    <row r="1012" spans="1:14" ht="12.75">
      <c r="A1012" s="400"/>
      <c r="B1012" s="400" t="s">
        <v>635</v>
      </c>
      <c r="C1012" s="400" t="s">
        <v>636</v>
      </c>
      <c r="D1012" s="400" t="s">
        <v>1730</v>
      </c>
      <c r="E1012" s="400" t="s">
        <v>1731</v>
      </c>
      <c r="F1012" s="400" t="s">
        <v>636</v>
      </c>
      <c r="G1012" s="400"/>
      <c r="H1012" s="400" t="s">
        <v>220</v>
      </c>
      <c r="I1012" s="400" t="s">
        <v>636</v>
      </c>
      <c r="J1012" s="404">
        <v>54</v>
      </c>
      <c r="K1012" s="400" t="s">
        <v>639</v>
      </c>
      <c r="L1012" s="400" t="s">
        <v>645</v>
      </c>
      <c r="M1012" s="400" t="s">
        <v>1732</v>
      </c>
      <c r="N1012" s="400" t="s">
        <v>1727</v>
      </c>
    </row>
    <row r="1013" spans="1:14" ht="12.75">
      <c r="A1013" s="401"/>
      <c r="B1013" s="401"/>
      <c r="C1013" s="401"/>
      <c r="D1013" s="401"/>
      <c r="E1013" s="401"/>
      <c r="F1013" s="401"/>
      <c r="G1013" s="401"/>
      <c r="H1013" s="401"/>
      <c r="I1013" s="401"/>
      <c r="J1013" s="403"/>
      <c r="K1013" s="401"/>
      <c r="L1013" s="401"/>
      <c r="M1013" s="401"/>
      <c r="N1013" s="401"/>
    </row>
    <row r="1014" spans="1:14" ht="12.75">
      <c r="A1014" s="400"/>
      <c r="B1014" s="400" t="s">
        <v>635</v>
      </c>
      <c r="C1014" s="400" t="s">
        <v>636</v>
      </c>
      <c r="D1014" s="400" t="s">
        <v>1733</v>
      </c>
      <c r="E1014" s="400" t="s">
        <v>1734</v>
      </c>
      <c r="F1014" s="400" t="s">
        <v>636</v>
      </c>
      <c r="G1014" s="400"/>
      <c r="H1014" s="400" t="s">
        <v>220</v>
      </c>
      <c r="I1014" s="400" t="s">
        <v>636</v>
      </c>
      <c r="J1014" s="402">
        <v>3300</v>
      </c>
      <c r="K1014" s="400" t="s">
        <v>639</v>
      </c>
      <c r="L1014" s="400" t="s">
        <v>645</v>
      </c>
      <c r="M1014" s="400" t="s">
        <v>425</v>
      </c>
      <c r="N1014" s="400" t="s">
        <v>1735</v>
      </c>
    </row>
    <row r="1015" spans="1:14" ht="12.75">
      <c r="A1015" s="401"/>
      <c r="B1015" s="401"/>
      <c r="C1015" s="401"/>
      <c r="D1015" s="401"/>
      <c r="E1015" s="401"/>
      <c r="F1015" s="401"/>
      <c r="G1015" s="401"/>
      <c r="H1015" s="401"/>
      <c r="I1015" s="401"/>
      <c r="J1015" s="403"/>
      <c r="K1015" s="401"/>
      <c r="L1015" s="401"/>
      <c r="M1015" s="401"/>
      <c r="N1015" s="401"/>
    </row>
    <row r="1016" spans="1:14" ht="12.75">
      <c r="A1016" s="400"/>
      <c r="B1016" s="400" t="s">
        <v>635</v>
      </c>
      <c r="C1016" s="400" t="s">
        <v>636</v>
      </c>
      <c r="D1016" s="400" t="s">
        <v>1736</v>
      </c>
      <c r="E1016" s="400" t="s">
        <v>1737</v>
      </c>
      <c r="F1016" s="400" t="s">
        <v>636</v>
      </c>
      <c r="G1016" s="400"/>
      <c r="H1016" s="400" t="s">
        <v>220</v>
      </c>
      <c r="I1016" s="400" t="s">
        <v>636</v>
      </c>
      <c r="J1016" s="404">
        <v>185</v>
      </c>
      <c r="K1016" s="400" t="s">
        <v>639</v>
      </c>
      <c r="L1016" s="400" t="s">
        <v>640</v>
      </c>
      <c r="M1016" s="400" t="s">
        <v>641</v>
      </c>
      <c r="N1016" s="400" t="s">
        <v>642</v>
      </c>
    </row>
    <row r="1017" spans="1:14" ht="12.75">
      <c r="A1017" s="401"/>
      <c r="B1017" s="401"/>
      <c r="C1017" s="401"/>
      <c r="D1017" s="401"/>
      <c r="E1017" s="401"/>
      <c r="F1017" s="401"/>
      <c r="G1017" s="401"/>
      <c r="H1017" s="401"/>
      <c r="I1017" s="401"/>
      <c r="J1017" s="403"/>
      <c r="K1017" s="401"/>
      <c r="L1017" s="401"/>
      <c r="M1017" s="401"/>
      <c r="N1017" s="401"/>
    </row>
    <row r="1018" spans="1:14" ht="12.75">
      <c r="A1018" s="400"/>
      <c r="B1018" s="400" t="s">
        <v>635</v>
      </c>
      <c r="C1018" s="400" t="s">
        <v>636</v>
      </c>
      <c r="D1018" s="400" t="s">
        <v>1738</v>
      </c>
      <c r="E1018" s="400" t="s">
        <v>1739</v>
      </c>
      <c r="F1018" s="400" t="s">
        <v>636</v>
      </c>
      <c r="G1018" s="400"/>
      <c r="H1018" s="400" t="s">
        <v>220</v>
      </c>
      <c r="I1018" s="400" t="s">
        <v>636</v>
      </c>
      <c r="J1018" s="404">
        <v>185</v>
      </c>
      <c r="K1018" s="400" t="s">
        <v>639</v>
      </c>
      <c r="L1018" s="400" t="s">
        <v>640</v>
      </c>
      <c r="M1018" s="400" t="s">
        <v>641</v>
      </c>
      <c r="N1018" s="400" t="s">
        <v>642</v>
      </c>
    </row>
    <row r="1019" spans="1:14" ht="12.75">
      <c r="A1019" s="401"/>
      <c r="B1019" s="401"/>
      <c r="C1019" s="401"/>
      <c r="D1019" s="401"/>
      <c r="E1019" s="401"/>
      <c r="F1019" s="401"/>
      <c r="G1019" s="401"/>
      <c r="H1019" s="401"/>
      <c r="I1019" s="401"/>
      <c r="J1019" s="403"/>
      <c r="K1019" s="401"/>
      <c r="L1019" s="401"/>
      <c r="M1019" s="401"/>
      <c r="N1019" s="401"/>
    </row>
    <row r="1020" spans="1:14" ht="12.75">
      <c r="A1020" s="400"/>
      <c r="B1020" s="400" t="s">
        <v>635</v>
      </c>
      <c r="C1020" s="400" t="s">
        <v>636</v>
      </c>
      <c r="D1020" s="400" t="s">
        <v>1740</v>
      </c>
      <c r="E1020" s="400" t="s">
        <v>1741</v>
      </c>
      <c r="F1020" s="400" t="s">
        <v>636</v>
      </c>
      <c r="G1020" s="400"/>
      <c r="H1020" s="400" t="s">
        <v>220</v>
      </c>
      <c r="I1020" s="400" t="s">
        <v>636</v>
      </c>
      <c r="J1020" s="404">
        <v>210</v>
      </c>
      <c r="K1020" s="400" t="s">
        <v>639</v>
      </c>
      <c r="L1020" s="400" t="s">
        <v>640</v>
      </c>
      <c r="M1020" s="400" t="s">
        <v>641</v>
      </c>
      <c r="N1020" s="400" t="s">
        <v>642</v>
      </c>
    </row>
    <row r="1021" spans="1:14" ht="12.75">
      <c r="A1021" s="401"/>
      <c r="B1021" s="401"/>
      <c r="C1021" s="401"/>
      <c r="D1021" s="401"/>
      <c r="E1021" s="401"/>
      <c r="F1021" s="401"/>
      <c r="G1021" s="401"/>
      <c r="H1021" s="401"/>
      <c r="I1021" s="401"/>
      <c r="J1021" s="403"/>
      <c r="K1021" s="401"/>
      <c r="L1021" s="401"/>
      <c r="M1021" s="401"/>
      <c r="N1021" s="401"/>
    </row>
    <row r="1022" spans="1:14" ht="12.75">
      <c r="A1022" s="400"/>
      <c r="B1022" s="400" t="s">
        <v>635</v>
      </c>
      <c r="C1022" s="400" t="s">
        <v>636</v>
      </c>
      <c r="D1022" s="400" t="s">
        <v>1742</v>
      </c>
      <c r="E1022" s="400" t="s">
        <v>1743</v>
      </c>
      <c r="F1022" s="400" t="s">
        <v>636</v>
      </c>
      <c r="G1022" s="400"/>
      <c r="H1022" s="400" t="s">
        <v>220</v>
      </c>
      <c r="I1022" s="400" t="s">
        <v>636</v>
      </c>
      <c r="J1022" s="402">
        <v>19281.72</v>
      </c>
      <c r="K1022" s="400" t="s">
        <v>639</v>
      </c>
      <c r="L1022" s="400" t="s">
        <v>819</v>
      </c>
      <c r="M1022" s="400" t="s">
        <v>835</v>
      </c>
      <c r="N1022" s="400" t="s">
        <v>836</v>
      </c>
    </row>
    <row r="1023" spans="1:14" ht="12.75">
      <c r="A1023" s="401"/>
      <c r="B1023" s="401"/>
      <c r="C1023" s="401"/>
      <c r="D1023" s="401"/>
      <c r="E1023" s="401"/>
      <c r="F1023" s="401"/>
      <c r="G1023" s="401"/>
      <c r="H1023" s="401"/>
      <c r="I1023" s="401"/>
      <c r="J1023" s="403"/>
      <c r="K1023" s="401"/>
      <c r="L1023" s="401"/>
      <c r="M1023" s="401"/>
      <c r="N1023" s="401"/>
    </row>
    <row r="1024" spans="1:14" ht="12.75">
      <c r="A1024" s="400"/>
      <c r="B1024" s="400" t="s">
        <v>635</v>
      </c>
      <c r="C1024" s="400" t="s">
        <v>636</v>
      </c>
      <c r="D1024" s="400" t="s">
        <v>1742</v>
      </c>
      <c r="E1024" s="400" t="s">
        <v>1744</v>
      </c>
      <c r="F1024" s="400" t="s">
        <v>636</v>
      </c>
      <c r="G1024" s="400"/>
      <c r="H1024" s="400" t="s">
        <v>220</v>
      </c>
      <c r="I1024" s="400" t="s">
        <v>636</v>
      </c>
      <c r="J1024" s="402">
        <v>7216</v>
      </c>
      <c r="K1024" s="400" t="s">
        <v>639</v>
      </c>
      <c r="L1024" s="400" t="s">
        <v>816</v>
      </c>
      <c r="M1024" s="400" t="s">
        <v>835</v>
      </c>
      <c r="N1024" s="400" t="s">
        <v>836</v>
      </c>
    </row>
    <row r="1025" spans="1:14" ht="12.75">
      <c r="A1025" s="401"/>
      <c r="B1025" s="401"/>
      <c r="C1025" s="401"/>
      <c r="D1025" s="401"/>
      <c r="E1025" s="401"/>
      <c r="F1025" s="401"/>
      <c r="G1025" s="401"/>
      <c r="H1025" s="401"/>
      <c r="I1025" s="401"/>
      <c r="J1025" s="403"/>
      <c r="K1025" s="401"/>
      <c r="L1025" s="401"/>
      <c r="M1025" s="401"/>
      <c r="N1025" s="401"/>
    </row>
    <row r="1026" spans="1:14" ht="12.75">
      <c r="A1026" s="400"/>
      <c r="B1026" s="400" t="s">
        <v>635</v>
      </c>
      <c r="C1026" s="400" t="s">
        <v>636</v>
      </c>
      <c r="D1026" s="400" t="s">
        <v>1742</v>
      </c>
      <c r="E1026" s="400" t="s">
        <v>1745</v>
      </c>
      <c r="F1026" s="400" t="s">
        <v>636</v>
      </c>
      <c r="G1026" s="400"/>
      <c r="H1026" s="400" t="s">
        <v>220</v>
      </c>
      <c r="I1026" s="400" t="s">
        <v>636</v>
      </c>
      <c r="J1026" s="404">
        <v>902</v>
      </c>
      <c r="K1026" s="400" t="s">
        <v>639</v>
      </c>
      <c r="L1026" s="400" t="s">
        <v>1746</v>
      </c>
      <c r="M1026" s="400" t="s">
        <v>835</v>
      </c>
      <c r="N1026" s="400" t="s">
        <v>836</v>
      </c>
    </row>
    <row r="1027" spans="1:14" ht="12.75">
      <c r="A1027" s="401"/>
      <c r="B1027" s="401"/>
      <c r="C1027" s="401"/>
      <c r="D1027" s="401"/>
      <c r="E1027" s="401"/>
      <c r="F1027" s="401"/>
      <c r="G1027" s="401"/>
      <c r="H1027" s="401"/>
      <c r="I1027" s="401"/>
      <c r="J1027" s="403"/>
      <c r="K1027" s="401"/>
      <c r="L1027" s="401"/>
      <c r="M1027" s="401"/>
      <c r="N1027" s="401"/>
    </row>
    <row r="1028" spans="1:14" ht="12.75">
      <c r="A1028" s="400"/>
      <c r="B1028" s="400" t="s">
        <v>635</v>
      </c>
      <c r="C1028" s="400" t="s">
        <v>636</v>
      </c>
      <c r="D1028" s="400" t="s">
        <v>1747</v>
      </c>
      <c r="E1028" s="400" t="s">
        <v>1748</v>
      </c>
      <c r="F1028" s="400" t="s">
        <v>636</v>
      </c>
      <c r="G1028" s="400"/>
      <c r="H1028" s="400" t="s">
        <v>220</v>
      </c>
      <c r="I1028" s="400" t="s">
        <v>636</v>
      </c>
      <c r="J1028" s="404">
        <v>185</v>
      </c>
      <c r="K1028" s="400" t="s">
        <v>639</v>
      </c>
      <c r="L1028" s="400" t="s">
        <v>640</v>
      </c>
      <c r="M1028" s="400" t="s">
        <v>641</v>
      </c>
      <c r="N1028" s="400" t="s">
        <v>1749</v>
      </c>
    </row>
    <row r="1029" spans="1:14" ht="12.75">
      <c r="A1029" s="401"/>
      <c r="B1029" s="401"/>
      <c r="C1029" s="401"/>
      <c r="D1029" s="401"/>
      <c r="E1029" s="401"/>
      <c r="F1029" s="401"/>
      <c r="G1029" s="401"/>
      <c r="H1029" s="401"/>
      <c r="I1029" s="401"/>
      <c r="J1029" s="403"/>
      <c r="K1029" s="401"/>
      <c r="L1029" s="401"/>
      <c r="M1029" s="401"/>
      <c r="N1029" s="401"/>
    </row>
    <row r="1030" spans="1:14" ht="12.75">
      <c r="A1030" s="400"/>
      <c r="B1030" s="400" t="s">
        <v>635</v>
      </c>
      <c r="C1030" s="400" t="s">
        <v>636</v>
      </c>
      <c r="D1030" s="400" t="s">
        <v>1750</v>
      </c>
      <c r="E1030" s="400" t="s">
        <v>1751</v>
      </c>
      <c r="F1030" s="400" t="s">
        <v>636</v>
      </c>
      <c r="G1030" s="400"/>
      <c r="H1030" s="400" t="s">
        <v>220</v>
      </c>
      <c r="I1030" s="400" t="s">
        <v>636</v>
      </c>
      <c r="J1030" s="402">
        <v>1312.42</v>
      </c>
      <c r="K1030" s="400" t="s">
        <v>639</v>
      </c>
      <c r="L1030" s="400" t="s">
        <v>640</v>
      </c>
      <c r="M1030" s="400" t="s">
        <v>689</v>
      </c>
      <c r="N1030" s="400" t="s">
        <v>1287</v>
      </c>
    </row>
    <row r="1031" spans="1:14" ht="12.75">
      <c r="A1031" s="401"/>
      <c r="B1031" s="401"/>
      <c r="C1031" s="401"/>
      <c r="D1031" s="401"/>
      <c r="E1031" s="401"/>
      <c r="F1031" s="401"/>
      <c r="G1031" s="401"/>
      <c r="H1031" s="401"/>
      <c r="I1031" s="401"/>
      <c r="J1031" s="403"/>
      <c r="K1031" s="401"/>
      <c r="L1031" s="401"/>
      <c r="M1031" s="401"/>
      <c r="N1031" s="401"/>
    </row>
    <row r="1032" spans="1:14" ht="12.75">
      <c r="A1032" s="400"/>
      <c r="B1032" s="400" t="s">
        <v>635</v>
      </c>
      <c r="C1032" s="400" t="s">
        <v>636</v>
      </c>
      <c r="D1032" s="400" t="s">
        <v>1752</v>
      </c>
      <c r="E1032" s="400" t="s">
        <v>1753</v>
      </c>
      <c r="F1032" s="400" t="s">
        <v>636</v>
      </c>
      <c r="G1032" s="400"/>
      <c r="H1032" s="400" t="s">
        <v>220</v>
      </c>
      <c r="I1032" s="400" t="s">
        <v>636</v>
      </c>
      <c r="J1032" s="404">
        <v>264</v>
      </c>
      <c r="K1032" s="400" t="s">
        <v>639</v>
      </c>
      <c r="L1032" s="400" t="s">
        <v>640</v>
      </c>
      <c r="M1032" s="400" t="s">
        <v>689</v>
      </c>
      <c r="N1032" s="400" t="s">
        <v>1296</v>
      </c>
    </row>
    <row r="1033" spans="1:14" ht="12.75">
      <c r="A1033" s="401"/>
      <c r="B1033" s="401"/>
      <c r="C1033" s="401"/>
      <c r="D1033" s="401"/>
      <c r="E1033" s="401"/>
      <c r="F1033" s="401"/>
      <c r="G1033" s="401"/>
      <c r="H1033" s="401"/>
      <c r="I1033" s="401"/>
      <c r="J1033" s="403"/>
      <c r="K1033" s="401"/>
      <c r="L1033" s="401"/>
      <c r="M1033" s="401"/>
      <c r="N1033" s="401"/>
    </row>
    <row r="1034" spans="1:14" ht="12.75">
      <c r="A1034" s="400"/>
      <c r="B1034" s="400" t="s">
        <v>635</v>
      </c>
      <c r="C1034" s="400" t="s">
        <v>636</v>
      </c>
      <c r="D1034" s="400" t="s">
        <v>1754</v>
      </c>
      <c r="E1034" s="400" t="s">
        <v>1755</v>
      </c>
      <c r="F1034" s="400" t="s">
        <v>636</v>
      </c>
      <c r="G1034" s="400"/>
      <c r="H1034" s="400" t="s">
        <v>220</v>
      </c>
      <c r="I1034" s="400" t="s">
        <v>636</v>
      </c>
      <c r="J1034" s="402">
        <v>1050</v>
      </c>
      <c r="K1034" s="400" t="s">
        <v>639</v>
      </c>
      <c r="L1034" s="400" t="s">
        <v>640</v>
      </c>
      <c r="M1034" s="400" t="s">
        <v>689</v>
      </c>
      <c r="N1034" s="400" t="s">
        <v>1299</v>
      </c>
    </row>
    <row r="1035" spans="1:14" ht="12.75">
      <c r="A1035" s="401"/>
      <c r="B1035" s="401"/>
      <c r="C1035" s="401"/>
      <c r="D1035" s="401"/>
      <c r="E1035" s="401"/>
      <c r="F1035" s="401"/>
      <c r="G1035" s="401"/>
      <c r="H1035" s="401"/>
      <c r="I1035" s="401"/>
      <c r="J1035" s="403"/>
      <c r="K1035" s="401"/>
      <c r="L1035" s="401"/>
      <c r="M1035" s="401"/>
      <c r="N1035" s="401"/>
    </row>
    <row r="1036" spans="1:14" ht="12.75">
      <c r="A1036" s="400"/>
      <c r="B1036" s="400" t="s">
        <v>635</v>
      </c>
      <c r="C1036" s="400" t="s">
        <v>636</v>
      </c>
      <c r="D1036" s="400" t="s">
        <v>1756</v>
      </c>
      <c r="E1036" s="400" t="s">
        <v>1757</v>
      </c>
      <c r="F1036" s="400" t="s">
        <v>636</v>
      </c>
      <c r="G1036" s="400"/>
      <c r="H1036" s="400" t="s">
        <v>220</v>
      </c>
      <c r="I1036" s="400" t="s">
        <v>636</v>
      </c>
      <c r="J1036" s="402">
        <v>1162.8</v>
      </c>
      <c r="K1036" s="400" t="s">
        <v>639</v>
      </c>
      <c r="L1036" s="400" t="s">
        <v>640</v>
      </c>
      <c r="M1036" s="400" t="s">
        <v>689</v>
      </c>
      <c r="N1036" s="400" t="s">
        <v>1290</v>
      </c>
    </row>
    <row r="1037" spans="1:14" ht="12.75">
      <c r="A1037" s="401"/>
      <c r="B1037" s="401"/>
      <c r="C1037" s="401"/>
      <c r="D1037" s="401"/>
      <c r="E1037" s="401"/>
      <c r="F1037" s="401"/>
      <c r="G1037" s="401"/>
      <c r="H1037" s="401"/>
      <c r="I1037" s="401"/>
      <c r="J1037" s="403"/>
      <c r="K1037" s="401"/>
      <c r="L1037" s="401"/>
      <c r="M1037" s="401"/>
      <c r="N1037" s="401"/>
    </row>
    <row r="1038" spans="1:14" ht="12.75">
      <c r="A1038" s="400"/>
      <c r="B1038" s="400" t="s">
        <v>635</v>
      </c>
      <c r="C1038" s="400" t="s">
        <v>636</v>
      </c>
      <c r="D1038" s="400" t="s">
        <v>1758</v>
      </c>
      <c r="E1038" s="400" t="s">
        <v>1759</v>
      </c>
      <c r="F1038" s="400" t="s">
        <v>636</v>
      </c>
      <c r="G1038" s="400"/>
      <c r="H1038" s="400" t="s">
        <v>220</v>
      </c>
      <c r="I1038" s="400" t="s">
        <v>636</v>
      </c>
      <c r="J1038" s="402">
        <v>5420</v>
      </c>
      <c r="K1038" s="400" t="s">
        <v>639</v>
      </c>
      <c r="L1038" s="400" t="s">
        <v>645</v>
      </c>
      <c r="M1038" s="400" t="s">
        <v>422</v>
      </c>
      <c r="N1038" s="400" t="s">
        <v>1760</v>
      </c>
    </row>
    <row r="1039" spans="1:14" ht="12.75">
      <c r="A1039" s="401"/>
      <c r="B1039" s="401"/>
      <c r="C1039" s="401"/>
      <c r="D1039" s="401"/>
      <c r="E1039" s="401"/>
      <c r="F1039" s="401"/>
      <c r="G1039" s="401"/>
      <c r="H1039" s="401"/>
      <c r="I1039" s="401"/>
      <c r="J1039" s="403"/>
      <c r="K1039" s="401"/>
      <c r="L1039" s="401"/>
      <c r="M1039" s="401"/>
      <c r="N1039" s="401"/>
    </row>
    <row r="1040" spans="1:14" ht="12.75">
      <c r="A1040" s="400"/>
      <c r="B1040" s="400" t="s">
        <v>635</v>
      </c>
      <c r="C1040" s="400" t="s">
        <v>636</v>
      </c>
      <c r="D1040" s="400" t="s">
        <v>1761</v>
      </c>
      <c r="E1040" s="400" t="s">
        <v>1762</v>
      </c>
      <c r="F1040" s="400" t="s">
        <v>636</v>
      </c>
      <c r="G1040" s="400"/>
      <c r="H1040" s="400" t="s">
        <v>220</v>
      </c>
      <c r="I1040" s="400" t="s">
        <v>636</v>
      </c>
      <c r="J1040" s="404">
        <v>185</v>
      </c>
      <c r="K1040" s="400" t="s">
        <v>639</v>
      </c>
      <c r="L1040" s="400" t="s">
        <v>640</v>
      </c>
      <c r="M1040" s="400" t="s">
        <v>641</v>
      </c>
      <c r="N1040" s="400" t="s">
        <v>1749</v>
      </c>
    </row>
    <row r="1041" spans="1:14" ht="12.75">
      <c r="A1041" s="401"/>
      <c r="B1041" s="401"/>
      <c r="C1041" s="401"/>
      <c r="D1041" s="401"/>
      <c r="E1041" s="401"/>
      <c r="F1041" s="401"/>
      <c r="G1041" s="401"/>
      <c r="H1041" s="401"/>
      <c r="I1041" s="401"/>
      <c r="J1041" s="403"/>
      <c r="K1041" s="401"/>
      <c r="L1041" s="401"/>
      <c r="M1041" s="401"/>
      <c r="N1041" s="401"/>
    </row>
    <row r="1042" spans="1:14" ht="12.75">
      <c r="A1042" s="400"/>
      <c r="B1042" s="400" t="s">
        <v>635</v>
      </c>
      <c r="C1042" s="400" t="s">
        <v>636</v>
      </c>
      <c r="D1042" s="400" t="s">
        <v>1763</v>
      </c>
      <c r="E1042" s="400" t="s">
        <v>1764</v>
      </c>
      <c r="F1042" s="400" t="s">
        <v>636</v>
      </c>
      <c r="G1042" s="400"/>
      <c r="H1042" s="400" t="s">
        <v>220</v>
      </c>
      <c r="I1042" s="400" t="s">
        <v>636</v>
      </c>
      <c r="J1042" s="404">
        <v>237.5</v>
      </c>
      <c r="K1042" s="400" t="s">
        <v>639</v>
      </c>
      <c r="L1042" s="400" t="s">
        <v>640</v>
      </c>
      <c r="M1042" s="400" t="s">
        <v>641</v>
      </c>
      <c r="N1042" s="400" t="s">
        <v>1749</v>
      </c>
    </row>
    <row r="1043" spans="1:14" ht="12.75">
      <c r="A1043" s="401"/>
      <c r="B1043" s="401"/>
      <c r="C1043" s="401"/>
      <c r="D1043" s="401"/>
      <c r="E1043" s="401"/>
      <c r="F1043" s="401"/>
      <c r="G1043" s="401"/>
      <c r="H1043" s="401"/>
      <c r="I1043" s="401"/>
      <c r="J1043" s="403"/>
      <c r="K1043" s="401"/>
      <c r="L1043" s="401"/>
      <c r="M1043" s="401"/>
      <c r="N1043" s="401"/>
    </row>
    <row r="1044" spans="1:14" ht="12.75">
      <c r="A1044" s="400"/>
      <c r="B1044" s="400" t="s">
        <v>635</v>
      </c>
      <c r="C1044" s="400" t="s">
        <v>636</v>
      </c>
      <c r="D1044" s="400" t="s">
        <v>1765</v>
      </c>
      <c r="E1044" s="400" t="s">
        <v>1766</v>
      </c>
      <c r="F1044" s="400" t="s">
        <v>636</v>
      </c>
      <c r="G1044" s="400"/>
      <c r="H1044" s="400" t="s">
        <v>220</v>
      </c>
      <c r="I1044" s="400" t="s">
        <v>636</v>
      </c>
      <c r="J1044" s="404">
        <v>237.5</v>
      </c>
      <c r="K1044" s="400" t="s">
        <v>639</v>
      </c>
      <c r="L1044" s="400" t="s">
        <v>640</v>
      </c>
      <c r="M1044" s="400" t="s">
        <v>641</v>
      </c>
      <c r="N1044" s="400" t="s">
        <v>1749</v>
      </c>
    </row>
    <row r="1045" spans="1:14" ht="12.75">
      <c r="A1045" s="401"/>
      <c r="B1045" s="401"/>
      <c r="C1045" s="401"/>
      <c r="D1045" s="401"/>
      <c r="E1045" s="401"/>
      <c r="F1045" s="401"/>
      <c r="G1045" s="401"/>
      <c r="H1045" s="401"/>
      <c r="I1045" s="401"/>
      <c r="J1045" s="403"/>
      <c r="K1045" s="401"/>
      <c r="L1045" s="401"/>
      <c r="M1045" s="401"/>
      <c r="N1045" s="401"/>
    </row>
    <row r="1046" spans="1:14" ht="12.75">
      <c r="A1046" s="400"/>
      <c r="B1046" s="400" t="s">
        <v>635</v>
      </c>
      <c r="C1046" s="400" t="s">
        <v>636</v>
      </c>
      <c r="D1046" s="400" t="s">
        <v>1767</v>
      </c>
      <c r="E1046" s="400" t="s">
        <v>1768</v>
      </c>
      <c r="F1046" s="400" t="s">
        <v>636</v>
      </c>
      <c r="G1046" s="400"/>
      <c r="H1046" s="400" t="s">
        <v>220</v>
      </c>
      <c r="I1046" s="400" t="s">
        <v>636</v>
      </c>
      <c r="J1046" s="404">
        <v>237.5</v>
      </c>
      <c r="K1046" s="400" t="s">
        <v>639</v>
      </c>
      <c r="L1046" s="400" t="s">
        <v>640</v>
      </c>
      <c r="M1046" s="400" t="s">
        <v>641</v>
      </c>
      <c r="N1046" s="400" t="s">
        <v>1749</v>
      </c>
    </row>
    <row r="1047" spans="1:14" ht="12.75">
      <c r="A1047" s="401"/>
      <c r="B1047" s="401"/>
      <c r="C1047" s="401"/>
      <c r="D1047" s="401"/>
      <c r="E1047" s="401"/>
      <c r="F1047" s="401"/>
      <c r="G1047" s="401"/>
      <c r="H1047" s="401"/>
      <c r="I1047" s="401"/>
      <c r="J1047" s="403"/>
      <c r="K1047" s="401"/>
      <c r="L1047" s="401"/>
      <c r="M1047" s="401"/>
      <c r="N1047" s="401"/>
    </row>
    <row r="1048" spans="1:14" ht="12.75">
      <c r="A1048" s="400"/>
      <c r="B1048" s="400" t="s">
        <v>635</v>
      </c>
      <c r="C1048" s="400" t="s">
        <v>636</v>
      </c>
      <c r="D1048" s="400" t="s">
        <v>1769</v>
      </c>
      <c r="E1048" s="400" t="s">
        <v>1770</v>
      </c>
      <c r="F1048" s="400" t="s">
        <v>636</v>
      </c>
      <c r="G1048" s="400"/>
      <c r="H1048" s="400" t="s">
        <v>220</v>
      </c>
      <c r="I1048" s="400" t="s">
        <v>636</v>
      </c>
      <c r="J1048" s="404">
        <v>237.5</v>
      </c>
      <c r="K1048" s="400" t="s">
        <v>639</v>
      </c>
      <c r="L1048" s="400" t="s">
        <v>640</v>
      </c>
      <c r="M1048" s="400" t="s">
        <v>641</v>
      </c>
      <c r="N1048" s="400" t="s">
        <v>1749</v>
      </c>
    </row>
    <row r="1049" spans="1:14" ht="12.75">
      <c r="A1049" s="401"/>
      <c r="B1049" s="401"/>
      <c r="C1049" s="401"/>
      <c r="D1049" s="401"/>
      <c r="E1049" s="401"/>
      <c r="F1049" s="401"/>
      <c r="G1049" s="401"/>
      <c r="H1049" s="401"/>
      <c r="I1049" s="401"/>
      <c r="J1049" s="403"/>
      <c r="K1049" s="401"/>
      <c r="L1049" s="401"/>
      <c r="M1049" s="401"/>
      <c r="N1049" s="401"/>
    </row>
    <row r="1050" spans="1:14" ht="12.75">
      <c r="A1050" s="400"/>
      <c r="B1050" s="400" t="s">
        <v>635</v>
      </c>
      <c r="C1050" s="400" t="s">
        <v>636</v>
      </c>
      <c r="D1050" s="400" t="s">
        <v>1771</v>
      </c>
      <c r="E1050" s="400" t="s">
        <v>1772</v>
      </c>
      <c r="F1050" s="400" t="s">
        <v>636</v>
      </c>
      <c r="G1050" s="400"/>
      <c r="H1050" s="400" t="s">
        <v>220</v>
      </c>
      <c r="I1050" s="400" t="s">
        <v>636</v>
      </c>
      <c r="J1050" s="404">
        <v>237.5</v>
      </c>
      <c r="K1050" s="400" t="s">
        <v>639</v>
      </c>
      <c r="L1050" s="400" t="s">
        <v>640</v>
      </c>
      <c r="M1050" s="400" t="s">
        <v>641</v>
      </c>
      <c r="N1050" s="400" t="s">
        <v>1749</v>
      </c>
    </row>
    <row r="1051" spans="1:14" ht="12.75">
      <c r="A1051" s="401"/>
      <c r="B1051" s="401"/>
      <c r="C1051" s="401"/>
      <c r="D1051" s="401"/>
      <c r="E1051" s="401"/>
      <c r="F1051" s="401"/>
      <c r="G1051" s="401"/>
      <c r="H1051" s="401"/>
      <c r="I1051" s="401"/>
      <c r="J1051" s="403"/>
      <c r="K1051" s="401"/>
      <c r="L1051" s="401"/>
      <c r="M1051" s="401"/>
      <c r="N1051" s="401"/>
    </row>
    <row r="1052" spans="1:14" ht="12.75">
      <c r="A1052" s="400"/>
      <c r="B1052" s="400" t="s">
        <v>635</v>
      </c>
      <c r="C1052" s="400" t="s">
        <v>636</v>
      </c>
      <c r="D1052" s="400" t="s">
        <v>1773</v>
      </c>
      <c r="E1052" s="400" t="s">
        <v>1774</v>
      </c>
      <c r="F1052" s="400" t="s">
        <v>636</v>
      </c>
      <c r="G1052" s="400"/>
      <c r="H1052" s="400" t="s">
        <v>220</v>
      </c>
      <c r="I1052" s="400" t="s">
        <v>636</v>
      </c>
      <c r="J1052" s="404">
        <v>740</v>
      </c>
      <c r="K1052" s="400" t="s">
        <v>639</v>
      </c>
      <c r="L1052" s="400" t="s">
        <v>1746</v>
      </c>
      <c r="M1052" s="400" t="s">
        <v>1630</v>
      </c>
      <c r="N1052" s="400" t="s">
        <v>1775</v>
      </c>
    </row>
    <row r="1053" spans="1:14" ht="12.75">
      <c r="A1053" s="401"/>
      <c r="B1053" s="401"/>
      <c r="C1053" s="401"/>
      <c r="D1053" s="401"/>
      <c r="E1053" s="401"/>
      <c r="F1053" s="401"/>
      <c r="G1053" s="401"/>
      <c r="H1053" s="401"/>
      <c r="I1053" s="401"/>
      <c r="J1053" s="403"/>
      <c r="K1053" s="401"/>
      <c r="L1053" s="401"/>
      <c r="M1053" s="401"/>
      <c r="N1053" s="401"/>
    </row>
    <row r="1054" spans="1:14" ht="12.75">
      <c r="A1054" s="400"/>
      <c r="B1054" s="400" t="s">
        <v>635</v>
      </c>
      <c r="C1054" s="400" t="s">
        <v>636</v>
      </c>
      <c r="D1054" s="400" t="s">
        <v>1776</v>
      </c>
      <c r="E1054" s="400" t="s">
        <v>1777</v>
      </c>
      <c r="F1054" s="400" t="s">
        <v>636</v>
      </c>
      <c r="G1054" s="400"/>
      <c r="H1054" s="400" t="s">
        <v>220</v>
      </c>
      <c r="I1054" s="400" t="s">
        <v>636</v>
      </c>
      <c r="J1054" s="402">
        <v>1942</v>
      </c>
      <c r="K1054" s="400" t="s">
        <v>639</v>
      </c>
      <c r="L1054" s="400" t="s">
        <v>640</v>
      </c>
      <c r="M1054" s="400" t="s">
        <v>689</v>
      </c>
      <c r="N1054" s="400" t="s">
        <v>1778</v>
      </c>
    </row>
    <row r="1055" spans="1:14" ht="12.75">
      <c r="A1055" s="401"/>
      <c r="B1055" s="401"/>
      <c r="C1055" s="401"/>
      <c r="D1055" s="401"/>
      <c r="E1055" s="401"/>
      <c r="F1055" s="401"/>
      <c r="G1055" s="401"/>
      <c r="H1055" s="401"/>
      <c r="I1055" s="401"/>
      <c r="J1055" s="403"/>
      <c r="K1055" s="401"/>
      <c r="L1055" s="401"/>
      <c r="M1055" s="401"/>
      <c r="N1055" s="401"/>
    </row>
    <row r="1056" spans="1:14" ht="12.75">
      <c r="A1056" s="400"/>
      <c r="B1056" s="400" t="s">
        <v>635</v>
      </c>
      <c r="C1056" s="400" t="s">
        <v>636</v>
      </c>
      <c r="D1056" s="400" t="s">
        <v>1779</v>
      </c>
      <c r="E1056" s="400" t="s">
        <v>1780</v>
      </c>
      <c r="F1056" s="400" t="s">
        <v>636</v>
      </c>
      <c r="G1056" s="400"/>
      <c r="H1056" s="400" t="s">
        <v>220</v>
      </c>
      <c r="I1056" s="400" t="s">
        <v>636</v>
      </c>
      <c r="J1056" s="404">
        <v>240</v>
      </c>
      <c r="K1056" s="400" t="s">
        <v>639</v>
      </c>
      <c r="L1056" s="400" t="s">
        <v>640</v>
      </c>
      <c r="M1056" s="400" t="s">
        <v>689</v>
      </c>
      <c r="N1056" s="400" t="s">
        <v>1290</v>
      </c>
    </row>
    <row r="1057" spans="1:14" ht="12.75">
      <c r="A1057" s="401"/>
      <c r="B1057" s="401"/>
      <c r="C1057" s="401"/>
      <c r="D1057" s="401"/>
      <c r="E1057" s="401"/>
      <c r="F1057" s="401"/>
      <c r="G1057" s="401"/>
      <c r="H1057" s="401"/>
      <c r="I1057" s="401"/>
      <c r="J1057" s="403"/>
      <c r="K1057" s="401"/>
      <c r="L1057" s="401"/>
      <c r="M1057" s="401"/>
      <c r="N1057" s="401"/>
    </row>
    <row r="1058" spans="1:14" ht="12.75">
      <c r="A1058" s="400"/>
      <c r="B1058" s="400" t="s">
        <v>635</v>
      </c>
      <c r="C1058" s="400" t="s">
        <v>636</v>
      </c>
      <c r="D1058" s="400" t="s">
        <v>1781</v>
      </c>
      <c r="E1058" s="400" t="s">
        <v>1782</v>
      </c>
      <c r="F1058" s="400" t="s">
        <v>636</v>
      </c>
      <c r="G1058" s="400"/>
      <c r="H1058" s="400" t="s">
        <v>220</v>
      </c>
      <c r="I1058" s="400" t="s">
        <v>636</v>
      </c>
      <c r="J1058" s="402">
        <v>2100</v>
      </c>
      <c r="K1058" s="400" t="s">
        <v>639</v>
      </c>
      <c r="L1058" s="400" t="s">
        <v>640</v>
      </c>
      <c r="M1058" s="400" t="s">
        <v>689</v>
      </c>
      <c r="N1058" s="400" t="s">
        <v>1299</v>
      </c>
    </row>
    <row r="1059" spans="1:14" ht="12.75">
      <c r="A1059" s="401"/>
      <c r="B1059" s="401"/>
      <c r="C1059" s="401"/>
      <c r="D1059" s="401"/>
      <c r="E1059" s="401"/>
      <c r="F1059" s="401"/>
      <c r="G1059" s="401"/>
      <c r="H1059" s="401"/>
      <c r="I1059" s="401"/>
      <c r="J1059" s="403"/>
      <c r="K1059" s="401"/>
      <c r="L1059" s="401"/>
      <c r="M1059" s="401"/>
      <c r="N1059" s="401"/>
    </row>
    <row r="1060" spans="1:14" ht="12.75">
      <c r="A1060" s="400"/>
      <c r="B1060" s="400" t="s">
        <v>635</v>
      </c>
      <c r="C1060" s="400" t="s">
        <v>636</v>
      </c>
      <c r="D1060" s="400" t="s">
        <v>1783</v>
      </c>
      <c r="E1060" s="400" t="s">
        <v>1784</v>
      </c>
      <c r="F1060" s="400" t="s">
        <v>636</v>
      </c>
      <c r="G1060" s="400"/>
      <c r="H1060" s="400" t="s">
        <v>220</v>
      </c>
      <c r="I1060" s="400" t="s">
        <v>636</v>
      </c>
      <c r="J1060" s="404">
        <v>767.5</v>
      </c>
      <c r="K1060" s="400" t="s">
        <v>639</v>
      </c>
      <c r="L1060" s="400" t="s">
        <v>640</v>
      </c>
      <c r="M1060" s="400" t="s">
        <v>689</v>
      </c>
      <c r="N1060" s="400" t="s">
        <v>1290</v>
      </c>
    </row>
    <row r="1061" spans="1:14" ht="12.75">
      <c r="A1061" s="401"/>
      <c r="B1061" s="401"/>
      <c r="C1061" s="401"/>
      <c r="D1061" s="401"/>
      <c r="E1061" s="401"/>
      <c r="F1061" s="401"/>
      <c r="G1061" s="401"/>
      <c r="H1061" s="401"/>
      <c r="I1061" s="401"/>
      <c r="J1061" s="403"/>
      <c r="K1061" s="401"/>
      <c r="L1061" s="401"/>
      <c r="M1061" s="401"/>
      <c r="N1061" s="401"/>
    </row>
    <row r="1062" spans="1:14" ht="12.75">
      <c r="A1062" s="400"/>
      <c r="B1062" s="400" t="s">
        <v>635</v>
      </c>
      <c r="C1062" s="400" t="s">
        <v>636</v>
      </c>
      <c r="D1062" s="400" t="s">
        <v>1785</v>
      </c>
      <c r="E1062" s="400" t="s">
        <v>1786</v>
      </c>
      <c r="F1062" s="400" t="s">
        <v>636</v>
      </c>
      <c r="G1062" s="400"/>
      <c r="H1062" s="400" t="s">
        <v>220</v>
      </c>
      <c r="I1062" s="400" t="s">
        <v>636</v>
      </c>
      <c r="J1062" s="402">
        <v>4387.42</v>
      </c>
      <c r="K1062" s="400" t="s">
        <v>639</v>
      </c>
      <c r="L1062" s="400" t="s">
        <v>640</v>
      </c>
      <c r="M1062" s="400" t="s">
        <v>689</v>
      </c>
      <c r="N1062" s="400" t="s">
        <v>1287</v>
      </c>
    </row>
    <row r="1063" spans="1:14" ht="12.75">
      <c r="A1063" s="401"/>
      <c r="B1063" s="401"/>
      <c r="C1063" s="401"/>
      <c r="D1063" s="401"/>
      <c r="E1063" s="401"/>
      <c r="F1063" s="401"/>
      <c r="G1063" s="401"/>
      <c r="H1063" s="401"/>
      <c r="I1063" s="401"/>
      <c r="J1063" s="403"/>
      <c r="K1063" s="401"/>
      <c r="L1063" s="401"/>
      <c r="M1063" s="401"/>
      <c r="N1063" s="401"/>
    </row>
    <row r="1064" spans="1:14" ht="12.75">
      <c r="A1064" s="400"/>
      <c r="B1064" s="400" t="s">
        <v>635</v>
      </c>
      <c r="C1064" s="400" t="s">
        <v>636</v>
      </c>
      <c r="D1064" s="400" t="s">
        <v>1787</v>
      </c>
      <c r="E1064" s="400" t="s">
        <v>1788</v>
      </c>
      <c r="F1064" s="400" t="s">
        <v>636</v>
      </c>
      <c r="G1064" s="400"/>
      <c r="H1064" s="400" t="s">
        <v>220</v>
      </c>
      <c r="I1064" s="400" t="s">
        <v>636</v>
      </c>
      <c r="J1064" s="402">
        <v>4049</v>
      </c>
      <c r="K1064" s="400" t="s">
        <v>639</v>
      </c>
      <c r="L1064" s="400" t="s">
        <v>640</v>
      </c>
      <c r="M1064" s="400" t="s">
        <v>689</v>
      </c>
      <c r="N1064" s="400" t="s">
        <v>1296</v>
      </c>
    </row>
    <row r="1065" spans="1:14" ht="12.75">
      <c r="A1065" s="401"/>
      <c r="B1065" s="401"/>
      <c r="C1065" s="401"/>
      <c r="D1065" s="401"/>
      <c r="E1065" s="401"/>
      <c r="F1065" s="401"/>
      <c r="G1065" s="401"/>
      <c r="H1065" s="401"/>
      <c r="I1065" s="401"/>
      <c r="J1065" s="403"/>
      <c r="K1065" s="401"/>
      <c r="L1065" s="401"/>
      <c r="M1065" s="401"/>
      <c r="N1065" s="401"/>
    </row>
    <row r="1066" spans="1:14" ht="12.75">
      <c r="A1066" s="400"/>
      <c r="B1066" s="400" t="s">
        <v>635</v>
      </c>
      <c r="C1066" s="400" t="s">
        <v>636</v>
      </c>
      <c r="D1066" s="400" t="s">
        <v>1789</v>
      </c>
      <c r="E1066" s="400" t="s">
        <v>1790</v>
      </c>
      <c r="F1066" s="400" t="s">
        <v>636</v>
      </c>
      <c r="G1066" s="400"/>
      <c r="H1066" s="400" t="s">
        <v>220</v>
      </c>
      <c r="I1066" s="400" t="s">
        <v>636</v>
      </c>
      <c r="J1066" s="404">
        <v>348</v>
      </c>
      <c r="K1066" s="400" t="s">
        <v>639</v>
      </c>
      <c r="L1066" s="400" t="s">
        <v>640</v>
      </c>
      <c r="M1066" s="400" t="s">
        <v>689</v>
      </c>
      <c r="N1066" s="400" t="s">
        <v>1290</v>
      </c>
    </row>
    <row r="1067" spans="1:14" ht="12.75">
      <c r="A1067" s="401"/>
      <c r="B1067" s="401"/>
      <c r="C1067" s="401"/>
      <c r="D1067" s="401"/>
      <c r="E1067" s="401"/>
      <c r="F1067" s="401"/>
      <c r="G1067" s="401"/>
      <c r="H1067" s="401"/>
      <c r="I1067" s="401"/>
      <c r="J1067" s="403"/>
      <c r="K1067" s="401"/>
      <c r="L1067" s="401"/>
      <c r="M1067" s="401"/>
      <c r="N1067" s="401"/>
    </row>
    <row r="1068" spans="1:14" ht="12.75">
      <c r="A1068" s="400"/>
      <c r="B1068" s="400" t="s">
        <v>635</v>
      </c>
      <c r="C1068" s="400" t="s">
        <v>636</v>
      </c>
      <c r="D1068" s="400" t="s">
        <v>1791</v>
      </c>
      <c r="E1068" s="400" t="s">
        <v>1792</v>
      </c>
      <c r="F1068" s="400" t="s">
        <v>636</v>
      </c>
      <c r="G1068" s="400"/>
      <c r="H1068" s="400" t="s">
        <v>220</v>
      </c>
      <c r="I1068" s="400" t="s">
        <v>636</v>
      </c>
      <c r="J1068" s="404">
        <v>535</v>
      </c>
      <c r="K1068" s="400" t="s">
        <v>639</v>
      </c>
      <c r="L1068" s="400" t="s">
        <v>640</v>
      </c>
      <c r="M1068" s="400" t="s">
        <v>689</v>
      </c>
      <c r="N1068" s="400" t="s">
        <v>1290</v>
      </c>
    </row>
    <row r="1069" spans="1:14" ht="12.75">
      <c r="A1069" s="401"/>
      <c r="B1069" s="401"/>
      <c r="C1069" s="401"/>
      <c r="D1069" s="401"/>
      <c r="E1069" s="401"/>
      <c r="F1069" s="401"/>
      <c r="G1069" s="401"/>
      <c r="H1069" s="401"/>
      <c r="I1069" s="401"/>
      <c r="J1069" s="403"/>
      <c r="K1069" s="401"/>
      <c r="L1069" s="401"/>
      <c r="M1069" s="401"/>
      <c r="N1069" s="401"/>
    </row>
    <row r="1070" spans="1:14" ht="12.75">
      <c r="A1070" s="400"/>
      <c r="B1070" s="400" t="s">
        <v>635</v>
      </c>
      <c r="C1070" s="400" t="s">
        <v>636</v>
      </c>
      <c r="D1070" s="400" t="s">
        <v>1793</v>
      </c>
      <c r="E1070" s="400" t="s">
        <v>1794</v>
      </c>
      <c r="F1070" s="400" t="s">
        <v>636</v>
      </c>
      <c r="G1070" s="400"/>
      <c r="H1070" s="400" t="s">
        <v>220</v>
      </c>
      <c r="I1070" s="400" t="s">
        <v>636</v>
      </c>
      <c r="J1070" s="404">
        <v>237.5</v>
      </c>
      <c r="K1070" s="400" t="s">
        <v>639</v>
      </c>
      <c r="L1070" s="400" t="s">
        <v>640</v>
      </c>
      <c r="M1070" s="400" t="s">
        <v>641</v>
      </c>
      <c r="N1070" s="400" t="s">
        <v>1749</v>
      </c>
    </row>
    <row r="1071" spans="1:14" ht="12.75">
      <c r="A1071" s="401"/>
      <c r="B1071" s="401"/>
      <c r="C1071" s="401"/>
      <c r="D1071" s="401"/>
      <c r="E1071" s="401"/>
      <c r="F1071" s="401"/>
      <c r="G1071" s="401"/>
      <c r="H1071" s="401"/>
      <c r="I1071" s="401"/>
      <c r="J1071" s="403"/>
      <c r="K1071" s="401"/>
      <c r="L1071" s="401"/>
      <c r="M1071" s="401"/>
      <c r="N1071" s="401"/>
    </row>
    <row r="1072" spans="1:14" ht="12.75">
      <c r="A1072" s="400"/>
      <c r="B1072" s="400" t="s">
        <v>635</v>
      </c>
      <c r="C1072" s="400" t="s">
        <v>636</v>
      </c>
      <c r="D1072" s="400" t="s">
        <v>1795</v>
      </c>
      <c r="E1072" s="400" t="s">
        <v>1796</v>
      </c>
      <c r="F1072" s="400" t="s">
        <v>636</v>
      </c>
      <c r="G1072" s="400"/>
      <c r="H1072" s="400" t="s">
        <v>220</v>
      </c>
      <c r="I1072" s="400" t="s">
        <v>636</v>
      </c>
      <c r="J1072" s="404">
        <v>237.5</v>
      </c>
      <c r="K1072" s="400" t="s">
        <v>639</v>
      </c>
      <c r="L1072" s="400" t="s">
        <v>640</v>
      </c>
      <c r="M1072" s="400" t="s">
        <v>641</v>
      </c>
      <c r="N1072" s="400" t="s">
        <v>1749</v>
      </c>
    </row>
    <row r="1073" spans="1:14" ht="12.75">
      <c r="A1073" s="401"/>
      <c r="B1073" s="401"/>
      <c r="C1073" s="401"/>
      <c r="D1073" s="401"/>
      <c r="E1073" s="401"/>
      <c r="F1073" s="401"/>
      <c r="G1073" s="401"/>
      <c r="H1073" s="401"/>
      <c r="I1073" s="401"/>
      <c r="J1073" s="403"/>
      <c r="K1073" s="401"/>
      <c r="L1073" s="401"/>
      <c r="M1073" s="401"/>
      <c r="N1073" s="401"/>
    </row>
    <row r="1074" spans="1:14" ht="12.75">
      <c r="A1074" s="400"/>
      <c r="B1074" s="400" t="s">
        <v>635</v>
      </c>
      <c r="C1074" s="400" t="s">
        <v>636</v>
      </c>
      <c r="D1074" s="400" t="s">
        <v>1797</v>
      </c>
      <c r="E1074" s="400" t="s">
        <v>1798</v>
      </c>
      <c r="F1074" s="400" t="s">
        <v>636</v>
      </c>
      <c r="G1074" s="400"/>
      <c r="H1074" s="400" t="s">
        <v>220</v>
      </c>
      <c r="I1074" s="400" t="s">
        <v>636</v>
      </c>
      <c r="J1074" s="402">
        <v>19480</v>
      </c>
      <c r="K1074" s="400" t="s">
        <v>639</v>
      </c>
      <c r="L1074" s="400" t="s">
        <v>819</v>
      </c>
      <c r="M1074" s="400" t="s">
        <v>428</v>
      </c>
      <c r="N1074" s="400" t="s">
        <v>1799</v>
      </c>
    </row>
    <row r="1075" spans="1:14" ht="12.75">
      <c r="A1075" s="401"/>
      <c r="B1075" s="401"/>
      <c r="C1075" s="401"/>
      <c r="D1075" s="401"/>
      <c r="E1075" s="401"/>
      <c r="F1075" s="401"/>
      <c r="G1075" s="401"/>
      <c r="H1075" s="401"/>
      <c r="I1075" s="401"/>
      <c r="J1075" s="403"/>
      <c r="K1075" s="401"/>
      <c r="L1075" s="401"/>
      <c r="M1075" s="401"/>
      <c r="N1075" s="401"/>
    </row>
    <row r="1076" spans="1:14" ht="12.75">
      <c r="A1076" s="400"/>
      <c r="B1076" s="400" t="s">
        <v>635</v>
      </c>
      <c r="C1076" s="400" t="s">
        <v>636</v>
      </c>
      <c r="D1076" s="400" t="s">
        <v>1800</v>
      </c>
      <c r="E1076" s="400" t="s">
        <v>1801</v>
      </c>
      <c r="F1076" s="400" t="s">
        <v>636</v>
      </c>
      <c r="G1076" s="400"/>
      <c r="H1076" s="400" t="s">
        <v>220</v>
      </c>
      <c r="I1076" s="400" t="s">
        <v>636</v>
      </c>
      <c r="J1076" s="404">
        <v>237.5</v>
      </c>
      <c r="K1076" s="400" t="s">
        <v>639</v>
      </c>
      <c r="L1076" s="400" t="s">
        <v>640</v>
      </c>
      <c r="M1076" s="400" t="s">
        <v>641</v>
      </c>
      <c r="N1076" s="400" t="s">
        <v>1749</v>
      </c>
    </row>
    <row r="1077" spans="1:14" ht="12.75">
      <c r="A1077" s="401"/>
      <c r="B1077" s="401"/>
      <c r="C1077" s="401"/>
      <c r="D1077" s="401"/>
      <c r="E1077" s="401"/>
      <c r="F1077" s="401"/>
      <c r="G1077" s="401"/>
      <c r="H1077" s="401"/>
      <c r="I1077" s="401"/>
      <c r="J1077" s="403"/>
      <c r="K1077" s="401"/>
      <c r="L1077" s="401"/>
      <c r="M1077" s="401"/>
      <c r="N1077" s="401"/>
    </row>
    <row r="1078" spans="1:14" ht="12.75">
      <c r="A1078" s="400"/>
      <c r="B1078" s="400" t="s">
        <v>635</v>
      </c>
      <c r="C1078" s="400" t="s">
        <v>636</v>
      </c>
      <c r="D1078" s="400" t="s">
        <v>1802</v>
      </c>
      <c r="E1078" s="400" t="s">
        <v>1803</v>
      </c>
      <c r="F1078" s="400" t="s">
        <v>636</v>
      </c>
      <c r="G1078" s="400"/>
      <c r="H1078" s="400" t="s">
        <v>220</v>
      </c>
      <c r="I1078" s="400" t="s">
        <v>636</v>
      </c>
      <c r="J1078" s="404">
        <v>237.5</v>
      </c>
      <c r="K1078" s="400" t="s">
        <v>639</v>
      </c>
      <c r="L1078" s="400" t="s">
        <v>640</v>
      </c>
      <c r="M1078" s="400" t="s">
        <v>641</v>
      </c>
      <c r="N1078" s="400" t="s">
        <v>1749</v>
      </c>
    </row>
    <row r="1079" spans="1:14" ht="12.75">
      <c r="A1079" s="401"/>
      <c r="B1079" s="401"/>
      <c r="C1079" s="401"/>
      <c r="D1079" s="401"/>
      <c r="E1079" s="401"/>
      <c r="F1079" s="401"/>
      <c r="G1079" s="401"/>
      <c r="H1079" s="401"/>
      <c r="I1079" s="401"/>
      <c r="J1079" s="403"/>
      <c r="K1079" s="401"/>
      <c r="L1079" s="401"/>
      <c r="M1079" s="401"/>
      <c r="N1079" s="401"/>
    </row>
    <row r="1080" spans="1:14" ht="12.75">
      <c r="A1080" s="400"/>
      <c r="B1080" s="400" t="s">
        <v>635</v>
      </c>
      <c r="C1080" s="400" t="s">
        <v>636</v>
      </c>
      <c r="D1080" s="400" t="s">
        <v>1804</v>
      </c>
      <c r="E1080" s="400" t="s">
        <v>1805</v>
      </c>
      <c r="F1080" s="400" t="s">
        <v>636</v>
      </c>
      <c r="G1080" s="400"/>
      <c r="H1080" s="400" t="s">
        <v>220</v>
      </c>
      <c r="I1080" s="400" t="s">
        <v>636</v>
      </c>
      <c r="J1080" s="404">
        <v>237.5</v>
      </c>
      <c r="K1080" s="400" t="s">
        <v>639</v>
      </c>
      <c r="L1080" s="400" t="s">
        <v>640</v>
      </c>
      <c r="M1080" s="400" t="s">
        <v>641</v>
      </c>
      <c r="N1080" s="400" t="s">
        <v>1749</v>
      </c>
    </row>
    <row r="1081" spans="1:14" ht="12.75">
      <c r="A1081" s="401"/>
      <c r="B1081" s="401"/>
      <c r="C1081" s="401"/>
      <c r="D1081" s="401"/>
      <c r="E1081" s="401"/>
      <c r="F1081" s="401"/>
      <c r="G1081" s="401"/>
      <c r="H1081" s="401"/>
      <c r="I1081" s="401"/>
      <c r="J1081" s="403"/>
      <c r="K1081" s="401"/>
      <c r="L1081" s="401"/>
      <c r="M1081" s="401"/>
      <c r="N1081" s="401"/>
    </row>
    <row r="1082" spans="1:14" ht="12.75">
      <c r="A1082" s="400"/>
      <c r="B1082" s="400" t="s">
        <v>635</v>
      </c>
      <c r="C1082" s="400" t="s">
        <v>636</v>
      </c>
      <c r="D1082" s="400" t="s">
        <v>1806</v>
      </c>
      <c r="E1082" s="400" t="s">
        <v>1807</v>
      </c>
      <c r="F1082" s="400" t="s">
        <v>636</v>
      </c>
      <c r="G1082" s="400"/>
      <c r="H1082" s="400" t="s">
        <v>220</v>
      </c>
      <c r="I1082" s="400" t="s">
        <v>636</v>
      </c>
      <c r="J1082" s="404">
        <v>237.5</v>
      </c>
      <c r="K1082" s="400" t="s">
        <v>639</v>
      </c>
      <c r="L1082" s="400" t="s">
        <v>640</v>
      </c>
      <c r="M1082" s="400" t="s">
        <v>641</v>
      </c>
      <c r="N1082" s="400" t="s">
        <v>1749</v>
      </c>
    </row>
    <row r="1083" spans="1:14" ht="12.75">
      <c r="A1083" s="401"/>
      <c r="B1083" s="401"/>
      <c r="C1083" s="401"/>
      <c r="D1083" s="401"/>
      <c r="E1083" s="401"/>
      <c r="F1083" s="401"/>
      <c r="G1083" s="401"/>
      <c r="H1083" s="401"/>
      <c r="I1083" s="401"/>
      <c r="J1083" s="403"/>
      <c r="K1083" s="401"/>
      <c r="L1083" s="401"/>
      <c r="M1083" s="401"/>
      <c r="N1083" s="401"/>
    </row>
    <row r="1084" spans="1:14" ht="12.75">
      <c r="A1084" s="400"/>
      <c r="B1084" s="400" t="s">
        <v>635</v>
      </c>
      <c r="C1084" s="400" t="s">
        <v>636</v>
      </c>
      <c r="D1084" s="400" t="s">
        <v>1808</v>
      </c>
      <c r="E1084" s="400" t="s">
        <v>1809</v>
      </c>
      <c r="F1084" s="400" t="s">
        <v>636</v>
      </c>
      <c r="G1084" s="400"/>
      <c r="H1084" s="400" t="s">
        <v>220</v>
      </c>
      <c r="I1084" s="400" t="s">
        <v>636</v>
      </c>
      <c r="J1084" s="404">
        <v>237.5</v>
      </c>
      <c r="K1084" s="400" t="s">
        <v>639</v>
      </c>
      <c r="L1084" s="400" t="s">
        <v>640</v>
      </c>
      <c r="M1084" s="400" t="s">
        <v>641</v>
      </c>
      <c r="N1084" s="400" t="s">
        <v>1749</v>
      </c>
    </row>
    <row r="1085" spans="1:14" ht="12.75">
      <c r="A1085" s="401"/>
      <c r="B1085" s="401"/>
      <c r="C1085" s="401"/>
      <c r="D1085" s="401"/>
      <c r="E1085" s="401"/>
      <c r="F1085" s="401"/>
      <c r="G1085" s="401"/>
      <c r="H1085" s="401"/>
      <c r="I1085" s="401"/>
      <c r="J1085" s="403"/>
      <c r="K1085" s="401"/>
      <c r="L1085" s="401"/>
      <c r="M1085" s="401"/>
      <c r="N1085" s="401"/>
    </row>
    <row r="1086" spans="1:14" ht="12.75">
      <c r="A1086" s="400"/>
      <c r="B1086" s="400" t="s">
        <v>635</v>
      </c>
      <c r="C1086" s="400" t="s">
        <v>636</v>
      </c>
      <c r="D1086" s="400" t="s">
        <v>1810</v>
      </c>
      <c r="E1086" s="400" t="s">
        <v>1811</v>
      </c>
      <c r="F1086" s="400" t="s">
        <v>636</v>
      </c>
      <c r="G1086" s="400"/>
      <c r="H1086" s="400" t="s">
        <v>220</v>
      </c>
      <c r="I1086" s="400" t="s">
        <v>636</v>
      </c>
      <c r="J1086" s="404">
        <v>237.5</v>
      </c>
      <c r="K1086" s="400" t="s">
        <v>639</v>
      </c>
      <c r="L1086" s="400" t="s">
        <v>640</v>
      </c>
      <c r="M1086" s="400" t="s">
        <v>641</v>
      </c>
      <c r="N1086" s="400" t="s">
        <v>1749</v>
      </c>
    </row>
    <row r="1087" spans="1:14" ht="12.75">
      <c r="A1087" s="401"/>
      <c r="B1087" s="401"/>
      <c r="C1087" s="401"/>
      <c r="D1087" s="401"/>
      <c r="E1087" s="401"/>
      <c r="F1087" s="401"/>
      <c r="G1087" s="401"/>
      <c r="H1087" s="401"/>
      <c r="I1087" s="401"/>
      <c r="J1087" s="403"/>
      <c r="K1087" s="401"/>
      <c r="L1087" s="401"/>
      <c r="M1087" s="401"/>
      <c r="N1087" s="401"/>
    </row>
    <row r="1088" spans="1:14" ht="12.75">
      <c r="A1088" s="400"/>
      <c r="B1088" s="400" t="s">
        <v>635</v>
      </c>
      <c r="C1088" s="400" t="s">
        <v>636</v>
      </c>
      <c r="D1088" s="400" t="s">
        <v>1812</v>
      </c>
      <c r="E1088" s="400" t="s">
        <v>1813</v>
      </c>
      <c r="F1088" s="400" t="s">
        <v>636</v>
      </c>
      <c r="G1088" s="400"/>
      <c r="H1088" s="400" t="s">
        <v>220</v>
      </c>
      <c r="I1088" s="400" t="s">
        <v>636</v>
      </c>
      <c r="J1088" s="402">
        <v>1201</v>
      </c>
      <c r="K1088" s="400" t="s">
        <v>639</v>
      </c>
      <c r="L1088" s="400" t="s">
        <v>640</v>
      </c>
      <c r="M1088" s="400" t="s">
        <v>689</v>
      </c>
      <c r="N1088" s="400" t="s">
        <v>1290</v>
      </c>
    </row>
    <row r="1089" spans="1:14" ht="12.75">
      <c r="A1089" s="401"/>
      <c r="B1089" s="401"/>
      <c r="C1089" s="401"/>
      <c r="D1089" s="401"/>
      <c r="E1089" s="401"/>
      <c r="F1089" s="401"/>
      <c r="G1089" s="401"/>
      <c r="H1089" s="401"/>
      <c r="I1089" s="401"/>
      <c r="J1089" s="403"/>
      <c r="K1089" s="401"/>
      <c r="L1089" s="401"/>
      <c r="M1089" s="401"/>
      <c r="N1089" s="401"/>
    </row>
    <row r="1090" spans="1:14" ht="12.75">
      <c r="A1090" s="400"/>
      <c r="B1090" s="400" t="s">
        <v>635</v>
      </c>
      <c r="C1090" s="400" t="s">
        <v>636</v>
      </c>
      <c r="D1090" s="400" t="s">
        <v>1814</v>
      </c>
      <c r="E1090" s="400" t="s">
        <v>1815</v>
      </c>
      <c r="F1090" s="400" t="s">
        <v>636</v>
      </c>
      <c r="G1090" s="400"/>
      <c r="H1090" s="400" t="s">
        <v>220</v>
      </c>
      <c r="I1090" s="400" t="s">
        <v>636</v>
      </c>
      <c r="J1090" s="404">
        <v>240</v>
      </c>
      <c r="K1090" s="400" t="s">
        <v>639</v>
      </c>
      <c r="L1090" s="400" t="s">
        <v>640</v>
      </c>
      <c r="M1090" s="400" t="s">
        <v>689</v>
      </c>
      <c r="N1090" s="400" t="s">
        <v>1290</v>
      </c>
    </row>
    <row r="1091" spans="1:14" ht="12.75">
      <c r="A1091" s="401"/>
      <c r="B1091" s="401"/>
      <c r="C1091" s="401"/>
      <c r="D1091" s="401"/>
      <c r="E1091" s="401"/>
      <c r="F1091" s="401"/>
      <c r="G1091" s="401"/>
      <c r="H1091" s="401"/>
      <c r="I1091" s="401"/>
      <c r="J1091" s="403"/>
      <c r="K1091" s="401"/>
      <c r="L1091" s="401"/>
      <c r="M1091" s="401"/>
      <c r="N1091" s="401"/>
    </row>
    <row r="1092" spans="1:14" ht="12.75">
      <c r="A1092" s="400"/>
      <c r="B1092" s="400" t="s">
        <v>635</v>
      </c>
      <c r="C1092" s="400" t="s">
        <v>636</v>
      </c>
      <c r="D1092" s="400" t="s">
        <v>1816</v>
      </c>
      <c r="E1092" s="400" t="s">
        <v>1817</v>
      </c>
      <c r="F1092" s="400" t="s">
        <v>636</v>
      </c>
      <c r="G1092" s="400"/>
      <c r="H1092" s="400" t="s">
        <v>220</v>
      </c>
      <c r="I1092" s="400" t="s">
        <v>636</v>
      </c>
      <c r="J1092" s="402">
        <v>3932.34</v>
      </c>
      <c r="K1092" s="400" t="s">
        <v>639</v>
      </c>
      <c r="L1092" s="400" t="s">
        <v>640</v>
      </c>
      <c r="M1092" s="400" t="s">
        <v>689</v>
      </c>
      <c r="N1092" s="400" t="s">
        <v>1287</v>
      </c>
    </row>
    <row r="1093" spans="1:14" ht="12.75">
      <c r="A1093" s="401"/>
      <c r="B1093" s="401"/>
      <c r="C1093" s="401"/>
      <c r="D1093" s="401"/>
      <c r="E1093" s="401"/>
      <c r="F1093" s="401"/>
      <c r="G1093" s="401"/>
      <c r="H1093" s="401"/>
      <c r="I1093" s="401"/>
      <c r="J1093" s="403"/>
      <c r="K1093" s="401"/>
      <c r="L1093" s="401"/>
      <c r="M1093" s="401"/>
      <c r="N1093" s="401"/>
    </row>
    <row r="1094" spans="1:14" ht="12.75">
      <c r="A1094" s="400"/>
      <c r="B1094" s="400" t="s">
        <v>635</v>
      </c>
      <c r="C1094" s="400" t="s">
        <v>636</v>
      </c>
      <c r="D1094" s="400" t="s">
        <v>1818</v>
      </c>
      <c r="E1094" s="400" t="s">
        <v>1819</v>
      </c>
      <c r="F1094" s="400" t="s">
        <v>636</v>
      </c>
      <c r="G1094" s="400"/>
      <c r="H1094" s="400" t="s">
        <v>220</v>
      </c>
      <c r="I1094" s="400" t="s">
        <v>636</v>
      </c>
      <c r="J1094" s="404">
        <v>484</v>
      </c>
      <c r="K1094" s="400" t="s">
        <v>639</v>
      </c>
      <c r="L1094" s="400" t="s">
        <v>640</v>
      </c>
      <c r="M1094" s="400" t="s">
        <v>689</v>
      </c>
      <c r="N1094" s="400" t="s">
        <v>1296</v>
      </c>
    </row>
    <row r="1095" spans="1:14" ht="12.75">
      <c r="A1095" s="401"/>
      <c r="B1095" s="401"/>
      <c r="C1095" s="401"/>
      <c r="D1095" s="401"/>
      <c r="E1095" s="401"/>
      <c r="F1095" s="401"/>
      <c r="G1095" s="401"/>
      <c r="H1095" s="401"/>
      <c r="I1095" s="401"/>
      <c r="J1095" s="403"/>
      <c r="K1095" s="401"/>
      <c r="L1095" s="401"/>
      <c r="M1095" s="401"/>
      <c r="N1095" s="401"/>
    </row>
    <row r="1096" spans="1:14" ht="12.75">
      <c r="A1096" s="400"/>
      <c r="B1096" s="400" t="s">
        <v>635</v>
      </c>
      <c r="C1096" s="400" t="s">
        <v>636</v>
      </c>
      <c r="D1096" s="400" t="s">
        <v>1820</v>
      </c>
      <c r="E1096" s="400" t="s">
        <v>1821</v>
      </c>
      <c r="F1096" s="400" t="s">
        <v>636</v>
      </c>
      <c r="G1096" s="400"/>
      <c r="H1096" s="400" t="s">
        <v>220</v>
      </c>
      <c r="I1096" s="400" t="s">
        <v>636</v>
      </c>
      <c r="J1096" s="402">
        <v>5643.3</v>
      </c>
      <c r="K1096" s="400" t="s">
        <v>639</v>
      </c>
      <c r="L1096" s="400" t="s">
        <v>640</v>
      </c>
      <c r="M1096" s="400" t="s">
        <v>806</v>
      </c>
      <c r="N1096" s="400" t="s">
        <v>1822</v>
      </c>
    </row>
    <row r="1097" spans="1:14" ht="12.75">
      <c r="A1097" s="401"/>
      <c r="B1097" s="401"/>
      <c r="C1097" s="401"/>
      <c r="D1097" s="401"/>
      <c r="E1097" s="401"/>
      <c r="F1097" s="401"/>
      <c r="G1097" s="401"/>
      <c r="H1097" s="401"/>
      <c r="I1097" s="401"/>
      <c r="J1097" s="403"/>
      <c r="K1097" s="401"/>
      <c r="L1097" s="401"/>
      <c r="M1097" s="401"/>
      <c r="N1097" s="401"/>
    </row>
    <row r="1098" spans="1:14" ht="12.75">
      <c r="A1098" s="400"/>
      <c r="B1098" s="400" t="s">
        <v>635</v>
      </c>
      <c r="C1098" s="400" t="s">
        <v>636</v>
      </c>
      <c r="D1098" s="400" t="s">
        <v>1823</v>
      </c>
      <c r="E1098" s="400" t="s">
        <v>1824</v>
      </c>
      <c r="F1098" s="400" t="s">
        <v>636</v>
      </c>
      <c r="G1098" s="400"/>
      <c r="H1098" s="400" t="s">
        <v>220</v>
      </c>
      <c r="I1098" s="400" t="s">
        <v>636</v>
      </c>
      <c r="J1098" s="404">
        <v>237.5</v>
      </c>
      <c r="K1098" s="400" t="s">
        <v>639</v>
      </c>
      <c r="L1098" s="400" t="s">
        <v>640</v>
      </c>
      <c r="M1098" s="400" t="s">
        <v>641</v>
      </c>
      <c r="N1098" s="400" t="s">
        <v>1749</v>
      </c>
    </row>
    <row r="1099" spans="1:14" ht="12.75">
      <c r="A1099" s="401"/>
      <c r="B1099" s="401"/>
      <c r="C1099" s="401"/>
      <c r="D1099" s="401"/>
      <c r="E1099" s="401"/>
      <c r="F1099" s="401"/>
      <c r="G1099" s="401"/>
      <c r="H1099" s="401"/>
      <c r="I1099" s="401"/>
      <c r="J1099" s="403"/>
      <c r="K1099" s="401"/>
      <c r="L1099" s="401"/>
      <c r="M1099" s="401"/>
      <c r="N1099" s="401"/>
    </row>
    <row r="1100" spans="1:14" ht="12.75">
      <c r="A1100" s="400"/>
      <c r="B1100" s="400" t="s">
        <v>635</v>
      </c>
      <c r="C1100" s="400" t="s">
        <v>636</v>
      </c>
      <c r="D1100" s="400" t="s">
        <v>1825</v>
      </c>
      <c r="E1100" s="400" t="s">
        <v>1826</v>
      </c>
      <c r="F1100" s="400" t="s">
        <v>636</v>
      </c>
      <c r="G1100" s="400"/>
      <c r="H1100" s="400" t="s">
        <v>220</v>
      </c>
      <c r="I1100" s="400" t="s">
        <v>636</v>
      </c>
      <c r="J1100" s="404">
        <v>237.5</v>
      </c>
      <c r="K1100" s="400" t="s">
        <v>639</v>
      </c>
      <c r="L1100" s="400" t="s">
        <v>640</v>
      </c>
      <c r="M1100" s="400" t="s">
        <v>641</v>
      </c>
      <c r="N1100" s="400" t="s">
        <v>1749</v>
      </c>
    </row>
    <row r="1101" spans="1:14" ht="12.75">
      <c r="A1101" s="401"/>
      <c r="B1101" s="401"/>
      <c r="C1101" s="401"/>
      <c r="D1101" s="401"/>
      <c r="E1101" s="401"/>
      <c r="F1101" s="401"/>
      <c r="G1101" s="401"/>
      <c r="H1101" s="401"/>
      <c r="I1101" s="401"/>
      <c r="J1101" s="403"/>
      <c r="K1101" s="401"/>
      <c r="L1101" s="401"/>
      <c r="M1101" s="401"/>
      <c r="N1101" s="401"/>
    </row>
    <row r="1102" spans="1:14" ht="12.75">
      <c r="A1102" s="400"/>
      <c r="B1102" s="400" t="s">
        <v>635</v>
      </c>
      <c r="C1102" s="400" t="s">
        <v>636</v>
      </c>
      <c r="D1102" s="400" t="s">
        <v>1827</v>
      </c>
      <c r="E1102" s="400" t="s">
        <v>1828</v>
      </c>
      <c r="F1102" s="400" t="s">
        <v>636</v>
      </c>
      <c r="G1102" s="400"/>
      <c r="H1102" s="400" t="s">
        <v>220</v>
      </c>
      <c r="I1102" s="400" t="s">
        <v>636</v>
      </c>
      <c r="J1102" s="402">
        <v>14850</v>
      </c>
      <c r="K1102" s="400" t="s">
        <v>639</v>
      </c>
      <c r="L1102" s="400" t="s">
        <v>640</v>
      </c>
      <c r="M1102" s="400" t="s">
        <v>754</v>
      </c>
      <c r="N1102" s="400" t="s">
        <v>755</v>
      </c>
    </row>
    <row r="1103" spans="1:14" ht="12.75">
      <c r="A1103" s="401"/>
      <c r="B1103" s="401"/>
      <c r="C1103" s="401"/>
      <c r="D1103" s="401"/>
      <c r="E1103" s="401"/>
      <c r="F1103" s="401"/>
      <c r="G1103" s="401"/>
      <c r="H1103" s="401"/>
      <c r="I1103" s="401"/>
      <c r="J1103" s="403"/>
      <c r="K1103" s="401"/>
      <c r="L1103" s="401"/>
      <c r="M1103" s="401"/>
      <c r="N1103" s="401"/>
    </row>
    <row r="1104" spans="1:14" ht="12.75">
      <c r="A1104" s="400"/>
      <c r="B1104" s="400" t="s">
        <v>635</v>
      </c>
      <c r="C1104" s="400" t="s">
        <v>636</v>
      </c>
      <c r="D1104" s="400" t="s">
        <v>1829</v>
      </c>
      <c r="E1104" s="400" t="s">
        <v>1830</v>
      </c>
      <c r="F1104" s="400" t="s">
        <v>636</v>
      </c>
      <c r="G1104" s="400"/>
      <c r="H1104" s="400" t="s">
        <v>220</v>
      </c>
      <c r="I1104" s="400" t="s">
        <v>636</v>
      </c>
      <c r="J1104" s="402">
        <v>21554.2</v>
      </c>
      <c r="K1104" s="400" t="s">
        <v>639</v>
      </c>
      <c r="L1104" s="400" t="s">
        <v>645</v>
      </c>
      <c r="M1104" s="400" t="s">
        <v>431</v>
      </c>
      <c r="N1104" s="400" t="s">
        <v>1831</v>
      </c>
    </row>
    <row r="1105" spans="1:14" ht="12.75">
      <c r="A1105" s="401"/>
      <c r="B1105" s="401"/>
      <c r="C1105" s="401"/>
      <c r="D1105" s="401"/>
      <c r="E1105" s="401"/>
      <c r="F1105" s="401"/>
      <c r="G1105" s="401"/>
      <c r="H1105" s="401"/>
      <c r="I1105" s="401"/>
      <c r="J1105" s="403"/>
      <c r="K1105" s="401"/>
      <c r="L1105" s="401"/>
      <c r="M1105" s="401"/>
      <c r="N1105" s="401"/>
    </row>
    <row r="1106" spans="1:14" ht="12.75">
      <c r="A1106" s="400"/>
      <c r="B1106" s="400" t="s">
        <v>635</v>
      </c>
      <c r="C1106" s="400" t="s">
        <v>636</v>
      </c>
      <c r="D1106" s="400" t="s">
        <v>1832</v>
      </c>
      <c r="E1106" s="400" t="s">
        <v>1833</v>
      </c>
      <c r="F1106" s="400" t="s">
        <v>636</v>
      </c>
      <c r="G1106" s="400"/>
      <c r="H1106" s="400" t="s">
        <v>220</v>
      </c>
      <c r="I1106" s="400" t="s">
        <v>636</v>
      </c>
      <c r="J1106" s="404">
        <v>237.5</v>
      </c>
      <c r="K1106" s="400" t="s">
        <v>639</v>
      </c>
      <c r="L1106" s="400" t="s">
        <v>640</v>
      </c>
      <c r="M1106" s="400" t="s">
        <v>641</v>
      </c>
      <c r="N1106" s="400" t="s">
        <v>1749</v>
      </c>
    </row>
    <row r="1107" spans="1:14" ht="12.75">
      <c r="A1107" s="401"/>
      <c r="B1107" s="401"/>
      <c r="C1107" s="401"/>
      <c r="D1107" s="401"/>
      <c r="E1107" s="401"/>
      <c r="F1107" s="401"/>
      <c r="G1107" s="401"/>
      <c r="H1107" s="401"/>
      <c r="I1107" s="401"/>
      <c r="J1107" s="403"/>
      <c r="K1107" s="401"/>
      <c r="L1107" s="401"/>
      <c r="M1107" s="401"/>
      <c r="N1107" s="401"/>
    </row>
    <row r="1108" spans="1:14" ht="12.75">
      <c r="A1108" s="400"/>
      <c r="B1108" s="400" t="s">
        <v>635</v>
      </c>
      <c r="C1108" s="400" t="s">
        <v>636</v>
      </c>
      <c r="D1108" s="400" t="s">
        <v>1834</v>
      </c>
      <c r="E1108" s="400" t="s">
        <v>1835</v>
      </c>
      <c r="F1108" s="400" t="s">
        <v>636</v>
      </c>
      <c r="G1108" s="400"/>
      <c r="H1108" s="400" t="s">
        <v>220</v>
      </c>
      <c r="I1108" s="400" t="s">
        <v>636</v>
      </c>
      <c r="J1108" s="404">
        <v>237.5</v>
      </c>
      <c r="K1108" s="400" t="s">
        <v>639</v>
      </c>
      <c r="L1108" s="400" t="s">
        <v>640</v>
      </c>
      <c r="M1108" s="400" t="s">
        <v>641</v>
      </c>
      <c r="N1108" s="400" t="s">
        <v>1749</v>
      </c>
    </row>
    <row r="1109" spans="1:14" ht="12.75">
      <c r="A1109" s="401"/>
      <c r="B1109" s="401"/>
      <c r="C1109" s="401"/>
      <c r="D1109" s="401"/>
      <c r="E1109" s="401"/>
      <c r="F1109" s="401"/>
      <c r="G1109" s="401"/>
      <c r="H1109" s="401"/>
      <c r="I1109" s="401"/>
      <c r="J1109" s="403"/>
      <c r="K1109" s="401"/>
      <c r="L1109" s="401"/>
      <c r="M1109" s="401"/>
      <c r="N1109" s="401"/>
    </row>
    <row r="1110" spans="1:14" ht="12.75">
      <c r="A1110" s="400"/>
      <c r="B1110" s="400" t="s">
        <v>635</v>
      </c>
      <c r="C1110" s="400" t="s">
        <v>636</v>
      </c>
      <c r="D1110" s="400" t="s">
        <v>1836</v>
      </c>
      <c r="E1110" s="400" t="s">
        <v>1837</v>
      </c>
      <c r="F1110" s="400" t="s">
        <v>636</v>
      </c>
      <c r="G1110" s="400"/>
      <c r="H1110" s="400" t="s">
        <v>220</v>
      </c>
      <c r="I1110" s="400" t="s">
        <v>636</v>
      </c>
      <c r="J1110" s="404">
        <v>198</v>
      </c>
      <c r="K1110" s="400" t="s">
        <v>639</v>
      </c>
      <c r="L1110" s="400" t="s">
        <v>640</v>
      </c>
      <c r="M1110" s="400" t="s">
        <v>689</v>
      </c>
      <c r="N1110" s="400" t="s">
        <v>1290</v>
      </c>
    </row>
    <row r="1111" spans="1:14" ht="12.75">
      <c r="A1111" s="401"/>
      <c r="B1111" s="401"/>
      <c r="C1111" s="401"/>
      <c r="D1111" s="401"/>
      <c r="E1111" s="401"/>
      <c r="F1111" s="401"/>
      <c r="G1111" s="401"/>
      <c r="H1111" s="401"/>
      <c r="I1111" s="401"/>
      <c r="J1111" s="403"/>
      <c r="K1111" s="401"/>
      <c r="L1111" s="401"/>
      <c r="M1111" s="401"/>
      <c r="N1111" s="401"/>
    </row>
    <row r="1112" spans="1:14" ht="12.75">
      <c r="A1112" s="400"/>
      <c r="B1112" s="400" t="s">
        <v>635</v>
      </c>
      <c r="C1112" s="400" t="s">
        <v>636</v>
      </c>
      <c r="D1112" s="400" t="s">
        <v>1838</v>
      </c>
      <c r="E1112" s="400" t="s">
        <v>1839</v>
      </c>
      <c r="F1112" s="400" t="s">
        <v>636</v>
      </c>
      <c r="G1112" s="400"/>
      <c r="H1112" s="400" t="s">
        <v>220</v>
      </c>
      <c r="I1112" s="400" t="s">
        <v>636</v>
      </c>
      <c r="J1112" s="404">
        <v>262.5</v>
      </c>
      <c r="K1112" s="400" t="s">
        <v>639</v>
      </c>
      <c r="L1112" s="400" t="s">
        <v>640</v>
      </c>
      <c r="M1112" s="400" t="s">
        <v>641</v>
      </c>
      <c r="N1112" s="400" t="s">
        <v>1749</v>
      </c>
    </row>
    <row r="1113" spans="1:14" ht="12.75">
      <c r="A1113" s="401"/>
      <c r="B1113" s="401"/>
      <c r="C1113" s="401"/>
      <c r="D1113" s="401"/>
      <c r="E1113" s="401"/>
      <c r="F1113" s="401"/>
      <c r="G1113" s="401"/>
      <c r="H1113" s="401"/>
      <c r="I1113" s="401"/>
      <c r="J1113" s="403"/>
      <c r="K1113" s="401"/>
      <c r="L1113" s="401"/>
      <c r="M1113" s="401"/>
      <c r="N1113" s="401"/>
    </row>
    <row r="1114" spans="1:14" ht="12.75">
      <c r="A1114" s="400"/>
      <c r="B1114" s="400" t="s">
        <v>635</v>
      </c>
      <c r="C1114" s="400" t="s">
        <v>636</v>
      </c>
      <c r="D1114" s="400" t="s">
        <v>1840</v>
      </c>
      <c r="E1114" s="400" t="s">
        <v>1841</v>
      </c>
      <c r="F1114" s="400" t="s">
        <v>636</v>
      </c>
      <c r="G1114" s="400"/>
      <c r="H1114" s="400" t="s">
        <v>220</v>
      </c>
      <c r="I1114" s="400" t="s">
        <v>636</v>
      </c>
      <c r="J1114" s="404">
        <v>237.5</v>
      </c>
      <c r="K1114" s="400" t="s">
        <v>639</v>
      </c>
      <c r="L1114" s="400" t="s">
        <v>640</v>
      </c>
      <c r="M1114" s="400" t="s">
        <v>641</v>
      </c>
      <c r="N1114" s="400" t="s">
        <v>1749</v>
      </c>
    </row>
    <row r="1115" spans="1:14" ht="12.75">
      <c r="A1115" s="401"/>
      <c r="B1115" s="401"/>
      <c r="C1115" s="401"/>
      <c r="D1115" s="401"/>
      <c r="E1115" s="401"/>
      <c r="F1115" s="401"/>
      <c r="G1115" s="401"/>
      <c r="H1115" s="401"/>
      <c r="I1115" s="401"/>
      <c r="J1115" s="403"/>
      <c r="K1115" s="401"/>
      <c r="L1115" s="401"/>
      <c r="M1115" s="401"/>
      <c r="N1115" s="401"/>
    </row>
    <row r="1116" spans="1:14" ht="12.75">
      <c r="A1116" s="400"/>
      <c r="B1116" s="400" t="s">
        <v>635</v>
      </c>
      <c r="C1116" s="400" t="s">
        <v>636</v>
      </c>
      <c r="D1116" s="400" t="s">
        <v>1842</v>
      </c>
      <c r="E1116" s="400" t="s">
        <v>1843</v>
      </c>
      <c r="F1116" s="400" t="s">
        <v>636</v>
      </c>
      <c r="G1116" s="400"/>
      <c r="H1116" s="400" t="s">
        <v>220</v>
      </c>
      <c r="I1116" s="400" t="s">
        <v>636</v>
      </c>
      <c r="J1116" s="404">
        <v>237.5</v>
      </c>
      <c r="K1116" s="400" t="s">
        <v>639</v>
      </c>
      <c r="L1116" s="400" t="s">
        <v>640</v>
      </c>
      <c r="M1116" s="400" t="s">
        <v>641</v>
      </c>
      <c r="N1116" s="400" t="s">
        <v>1749</v>
      </c>
    </row>
    <row r="1117" spans="1:14" ht="12.75">
      <c r="A1117" s="401"/>
      <c r="B1117" s="401"/>
      <c r="C1117" s="401"/>
      <c r="D1117" s="401"/>
      <c r="E1117" s="401"/>
      <c r="F1117" s="401"/>
      <c r="G1117" s="401"/>
      <c r="H1117" s="401"/>
      <c r="I1117" s="401"/>
      <c r="J1117" s="403"/>
      <c r="K1117" s="401"/>
      <c r="L1117" s="401"/>
      <c r="M1117" s="401"/>
      <c r="N1117" s="401"/>
    </row>
    <row r="1118" spans="1:14" ht="12.75">
      <c r="A1118" s="400"/>
      <c r="B1118" s="400" t="s">
        <v>635</v>
      </c>
      <c r="C1118" s="400" t="s">
        <v>636</v>
      </c>
      <c r="D1118" s="400" t="s">
        <v>1844</v>
      </c>
      <c r="E1118" s="400" t="s">
        <v>1845</v>
      </c>
      <c r="F1118" s="400" t="s">
        <v>636</v>
      </c>
      <c r="G1118" s="400"/>
      <c r="H1118" s="400" t="s">
        <v>220</v>
      </c>
      <c r="I1118" s="400" t="s">
        <v>636</v>
      </c>
      <c r="J1118" s="404">
        <v>480</v>
      </c>
      <c r="K1118" s="400" t="s">
        <v>639</v>
      </c>
      <c r="L1118" s="400" t="s">
        <v>640</v>
      </c>
      <c r="M1118" s="400" t="s">
        <v>689</v>
      </c>
      <c r="N1118" s="400" t="s">
        <v>1290</v>
      </c>
    </row>
    <row r="1119" spans="1:14" ht="12.75">
      <c r="A1119" s="401"/>
      <c r="B1119" s="401"/>
      <c r="C1119" s="401"/>
      <c r="D1119" s="401"/>
      <c r="E1119" s="401"/>
      <c r="F1119" s="401"/>
      <c r="G1119" s="401"/>
      <c r="H1119" s="401"/>
      <c r="I1119" s="401"/>
      <c r="J1119" s="403"/>
      <c r="K1119" s="401"/>
      <c r="L1119" s="401"/>
      <c r="M1119" s="401"/>
      <c r="N1119" s="401"/>
    </row>
    <row r="1120" spans="1:14" ht="12.75">
      <c r="A1120" s="400"/>
      <c r="B1120" s="400" t="s">
        <v>635</v>
      </c>
      <c r="C1120" s="400" t="s">
        <v>636</v>
      </c>
      <c r="D1120" s="400" t="s">
        <v>1846</v>
      </c>
      <c r="E1120" s="400" t="s">
        <v>1847</v>
      </c>
      <c r="F1120" s="400" t="s">
        <v>636</v>
      </c>
      <c r="G1120" s="400"/>
      <c r="H1120" s="400" t="s">
        <v>220</v>
      </c>
      <c r="I1120" s="400" t="s">
        <v>636</v>
      </c>
      <c r="J1120" s="402">
        <v>2814</v>
      </c>
      <c r="K1120" s="400" t="s">
        <v>639</v>
      </c>
      <c r="L1120" s="400" t="s">
        <v>640</v>
      </c>
      <c r="M1120" s="400" t="s">
        <v>689</v>
      </c>
      <c r="N1120" s="400" t="s">
        <v>1296</v>
      </c>
    </row>
    <row r="1121" spans="1:14" ht="12.75">
      <c r="A1121" s="401"/>
      <c r="B1121" s="401"/>
      <c r="C1121" s="401"/>
      <c r="D1121" s="401"/>
      <c r="E1121" s="401"/>
      <c r="F1121" s="401"/>
      <c r="G1121" s="401"/>
      <c r="H1121" s="401"/>
      <c r="I1121" s="401"/>
      <c r="J1121" s="403"/>
      <c r="K1121" s="401"/>
      <c r="L1121" s="401"/>
      <c r="M1121" s="401"/>
      <c r="N1121" s="401"/>
    </row>
    <row r="1122" spans="1:14" ht="12.75">
      <c r="A1122" s="400"/>
      <c r="B1122" s="400" t="s">
        <v>635</v>
      </c>
      <c r="C1122" s="400" t="s">
        <v>636</v>
      </c>
      <c r="D1122" s="400" t="s">
        <v>1848</v>
      </c>
      <c r="E1122" s="400" t="s">
        <v>1849</v>
      </c>
      <c r="F1122" s="400" t="s">
        <v>636</v>
      </c>
      <c r="G1122" s="400"/>
      <c r="H1122" s="400" t="s">
        <v>220</v>
      </c>
      <c r="I1122" s="400" t="s">
        <v>636</v>
      </c>
      <c r="J1122" s="402">
        <v>3923.84</v>
      </c>
      <c r="K1122" s="400" t="s">
        <v>639</v>
      </c>
      <c r="L1122" s="400" t="s">
        <v>640</v>
      </c>
      <c r="M1122" s="400" t="s">
        <v>689</v>
      </c>
      <c r="N1122" s="400" t="s">
        <v>1287</v>
      </c>
    </row>
    <row r="1123" spans="1:14" ht="12.75">
      <c r="A1123" s="401"/>
      <c r="B1123" s="401"/>
      <c r="C1123" s="401"/>
      <c r="D1123" s="401"/>
      <c r="E1123" s="401"/>
      <c r="F1123" s="401"/>
      <c r="G1123" s="401"/>
      <c r="H1123" s="401"/>
      <c r="I1123" s="401"/>
      <c r="J1123" s="403"/>
      <c r="K1123" s="401"/>
      <c r="L1123" s="401"/>
      <c r="M1123" s="401"/>
      <c r="N1123" s="401"/>
    </row>
    <row r="1124" spans="1:14" ht="12.75">
      <c r="A1124" s="400"/>
      <c r="B1124" s="400" t="s">
        <v>635</v>
      </c>
      <c r="C1124" s="400" t="s">
        <v>636</v>
      </c>
      <c r="D1124" s="400" t="s">
        <v>1850</v>
      </c>
      <c r="E1124" s="400" t="s">
        <v>1851</v>
      </c>
      <c r="F1124" s="400" t="s">
        <v>636</v>
      </c>
      <c r="G1124" s="400"/>
      <c r="H1124" s="400" t="s">
        <v>220</v>
      </c>
      <c r="I1124" s="400" t="s">
        <v>636</v>
      </c>
      <c r="J1124" s="402">
        <v>5225</v>
      </c>
      <c r="K1124" s="400" t="s">
        <v>639</v>
      </c>
      <c r="L1124" s="400" t="s">
        <v>640</v>
      </c>
      <c r="M1124" s="400" t="s">
        <v>689</v>
      </c>
      <c r="N1124" s="400" t="s">
        <v>1290</v>
      </c>
    </row>
    <row r="1125" spans="1:14" ht="12.75">
      <c r="A1125" s="401"/>
      <c r="B1125" s="401"/>
      <c r="C1125" s="401"/>
      <c r="D1125" s="401"/>
      <c r="E1125" s="401"/>
      <c r="F1125" s="401"/>
      <c r="G1125" s="401"/>
      <c r="H1125" s="401"/>
      <c r="I1125" s="401"/>
      <c r="J1125" s="403"/>
      <c r="K1125" s="401"/>
      <c r="L1125" s="401"/>
      <c r="M1125" s="401"/>
      <c r="N1125" s="401"/>
    </row>
    <row r="1126" spans="1:14" ht="12.75">
      <c r="A1126" s="400"/>
      <c r="B1126" s="400" t="s">
        <v>635</v>
      </c>
      <c r="C1126" s="400" t="s">
        <v>636</v>
      </c>
      <c r="D1126" s="400" t="s">
        <v>1852</v>
      </c>
      <c r="E1126" s="400" t="s">
        <v>1853</v>
      </c>
      <c r="F1126" s="400" t="s">
        <v>636</v>
      </c>
      <c r="G1126" s="400"/>
      <c r="H1126" s="400" t="s">
        <v>220</v>
      </c>
      <c r="I1126" s="400" t="s">
        <v>636</v>
      </c>
      <c r="J1126" s="402">
        <v>1852</v>
      </c>
      <c r="K1126" s="400" t="s">
        <v>639</v>
      </c>
      <c r="L1126" s="400" t="s">
        <v>640</v>
      </c>
      <c r="M1126" s="400" t="s">
        <v>806</v>
      </c>
      <c r="N1126" s="400" t="s">
        <v>1822</v>
      </c>
    </row>
    <row r="1127" spans="1:14" ht="12.75">
      <c r="A1127" s="401"/>
      <c r="B1127" s="401"/>
      <c r="C1127" s="401"/>
      <c r="D1127" s="401"/>
      <c r="E1127" s="401"/>
      <c r="F1127" s="401"/>
      <c r="G1127" s="401"/>
      <c r="H1127" s="401"/>
      <c r="I1127" s="401"/>
      <c r="J1127" s="403"/>
      <c r="K1127" s="401"/>
      <c r="L1127" s="401"/>
      <c r="M1127" s="401"/>
      <c r="N1127" s="401"/>
    </row>
    <row r="1128" spans="1:14" ht="12.75">
      <c r="A1128" s="400"/>
      <c r="B1128" s="400" t="s">
        <v>635</v>
      </c>
      <c r="C1128" s="400" t="s">
        <v>636</v>
      </c>
      <c r="D1128" s="400" t="s">
        <v>1854</v>
      </c>
      <c r="E1128" s="400" t="s">
        <v>1855</v>
      </c>
      <c r="F1128" s="400" t="s">
        <v>636</v>
      </c>
      <c r="G1128" s="400"/>
      <c r="H1128" s="400" t="s">
        <v>220</v>
      </c>
      <c r="I1128" s="400" t="s">
        <v>636</v>
      </c>
      <c r="J1128" s="402">
        <v>2100</v>
      </c>
      <c r="K1128" s="400" t="s">
        <v>639</v>
      </c>
      <c r="L1128" s="400" t="s">
        <v>640</v>
      </c>
      <c r="M1128" s="400" t="s">
        <v>689</v>
      </c>
      <c r="N1128" s="400" t="s">
        <v>1299</v>
      </c>
    </row>
    <row r="1129" spans="1:14" ht="12.75">
      <c r="A1129" s="401"/>
      <c r="B1129" s="401"/>
      <c r="C1129" s="401"/>
      <c r="D1129" s="401"/>
      <c r="E1129" s="401"/>
      <c r="F1129" s="401"/>
      <c r="G1129" s="401"/>
      <c r="H1129" s="401"/>
      <c r="I1129" s="401"/>
      <c r="J1129" s="403"/>
      <c r="K1129" s="401"/>
      <c r="L1129" s="401"/>
      <c r="M1129" s="401"/>
      <c r="N1129" s="401"/>
    </row>
    <row r="1130" spans="1:14" ht="12.75">
      <c r="A1130" s="400"/>
      <c r="B1130" s="400" t="s">
        <v>635</v>
      </c>
      <c r="C1130" s="400" t="s">
        <v>636</v>
      </c>
      <c r="D1130" s="400" t="s">
        <v>1856</v>
      </c>
      <c r="E1130" s="400" t="s">
        <v>1857</v>
      </c>
      <c r="F1130" s="400" t="s">
        <v>636</v>
      </c>
      <c r="G1130" s="400"/>
      <c r="H1130" s="400" t="s">
        <v>220</v>
      </c>
      <c r="I1130" s="400" t="s">
        <v>636</v>
      </c>
      <c r="J1130" s="404">
        <v>237.5</v>
      </c>
      <c r="K1130" s="400" t="s">
        <v>639</v>
      </c>
      <c r="L1130" s="400" t="s">
        <v>640</v>
      </c>
      <c r="M1130" s="400" t="s">
        <v>641</v>
      </c>
      <c r="N1130" s="400" t="s">
        <v>1749</v>
      </c>
    </row>
    <row r="1131" spans="1:14" ht="12.75">
      <c r="A1131" s="401"/>
      <c r="B1131" s="401"/>
      <c r="C1131" s="401"/>
      <c r="D1131" s="401"/>
      <c r="E1131" s="401"/>
      <c r="F1131" s="401"/>
      <c r="G1131" s="401"/>
      <c r="H1131" s="401"/>
      <c r="I1131" s="401"/>
      <c r="J1131" s="403"/>
      <c r="K1131" s="401"/>
      <c r="L1131" s="401"/>
      <c r="M1131" s="401"/>
      <c r="N1131" s="401"/>
    </row>
    <row r="1132" spans="1:14" ht="12.75">
      <c r="A1132" s="400"/>
      <c r="B1132" s="400" t="s">
        <v>635</v>
      </c>
      <c r="C1132" s="400" t="s">
        <v>636</v>
      </c>
      <c r="D1132" s="400" t="s">
        <v>1858</v>
      </c>
      <c r="E1132" s="400" t="s">
        <v>1859</v>
      </c>
      <c r="F1132" s="400" t="s">
        <v>636</v>
      </c>
      <c r="G1132" s="400"/>
      <c r="H1132" s="400" t="s">
        <v>220</v>
      </c>
      <c r="I1132" s="400" t="s">
        <v>636</v>
      </c>
      <c r="J1132" s="402">
        <v>4922</v>
      </c>
      <c r="K1132" s="400" t="s">
        <v>639</v>
      </c>
      <c r="L1132" s="400" t="s">
        <v>645</v>
      </c>
      <c r="M1132" s="400" t="s">
        <v>1860</v>
      </c>
      <c r="N1132" s="400" t="s">
        <v>1861</v>
      </c>
    </row>
    <row r="1133" spans="1:14" ht="12.75">
      <c r="A1133" s="401"/>
      <c r="B1133" s="401"/>
      <c r="C1133" s="401"/>
      <c r="D1133" s="401"/>
      <c r="E1133" s="401"/>
      <c r="F1133" s="401"/>
      <c r="G1133" s="401"/>
      <c r="H1133" s="401"/>
      <c r="I1133" s="401"/>
      <c r="J1133" s="403"/>
      <c r="K1133" s="401"/>
      <c r="L1133" s="401"/>
      <c r="M1133" s="401"/>
      <c r="N1133" s="401"/>
    </row>
    <row r="1134" spans="1:14" ht="12.75">
      <c r="A1134" s="400"/>
      <c r="B1134" s="400" t="s">
        <v>635</v>
      </c>
      <c r="C1134" s="400" t="s">
        <v>636</v>
      </c>
      <c r="D1134" s="400" t="s">
        <v>1862</v>
      </c>
      <c r="E1134" s="400" t="s">
        <v>1863</v>
      </c>
      <c r="F1134" s="400" t="s">
        <v>636</v>
      </c>
      <c r="G1134" s="400"/>
      <c r="H1134" s="400" t="s">
        <v>220</v>
      </c>
      <c r="I1134" s="400" t="s">
        <v>636</v>
      </c>
      <c r="J1134" s="404">
        <v>237.5</v>
      </c>
      <c r="K1134" s="400" t="s">
        <v>639</v>
      </c>
      <c r="L1134" s="400" t="s">
        <v>640</v>
      </c>
      <c r="M1134" s="400" t="s">
        <v>641</v>
      </c>
      <c r="N1134" s="400" t="s">
        <v>1749</v>
      </c>
    </row>
    <row r="1135" spans="1:14" ht="12.75">
      <c r="A1135" s="401"/>
      <c r="B1135" s="401"/>
      <c r="C1135" s="401"/>
      <c r="D1135" s="401"/>
      <c r="E1135" s="401"/>
      <c r="F1135" s="401"/>
      <c r="G1135" s="401"/>
      <c r="H1135" s="401"/>
      <c r="I1135" s="401"/>
      <c r="J1135" s="403"/>
      <c r="K1135" s="401"/>
      <c r="L1135" s="401"/>
      <c r="M1135" s="401"/>
      <c r="N1135" s="401"/>
    </row>
    <row r="1136" spans="1:14" ht="12.75">
      <c r="A1136" s="400"/>
      <c r="B1136" s="400" t="s">
        <v>635</v>
      </c>
      <c r="C1136" s="400" t="s">
        <v>636</v>
      </c>
      <c r="D1136" s="400" t="s">
        <v>1864</v>
      </c>
      <c r="E1136" s="400" t="s">
        <v>1865</v>
      </c>
      <c r="F1136" s="400" t="s">
        <v>636</v>
      </c>
      <c r="G1136" s="400"/>
      <c r="H1136" s="400" t="s">
        <v>220</v>
      </c>
      <c r="I1136" s="400" t="s">
        <v>636</v>
      </c>
      <c r="J1136" s="404">
        <v>237.5</v>
      </c>
      <c r="K1136" s="400" t="s">
        <v>639</v>
      </c>
      <c r="L1136" s="400" t="s">
        <v>640</v>
      </c>
      <c r="M1136" s="400" t="s">
        <v>641</v>
      </c>
      <c r="N1136" s="400" t="s">
        <v>1749</v>
      </c>
    </row>
    <row r="1137" spans="1:14" ht="12.75">
      <c r="A1137" s="401"/>
      <c r="B1137" s="401"/>
      <c r="C1137" s="401"/>
      <c r="D1137" s="401"/>
      <c r="E1137" s="401"/>
      <c r="F1137" s="401"/>
      <c r="G1137" s="401"/>
      <c r="H1137" s="401"/>
      <c r="I1137" s="401"/>
      <c r="J1137" s="403"/>
      <c r="K1137" s="401"/>
      <c r="L1137" s="401"/>
      <c r="M1137" s="401"/>
      <c r="N1137" s="401"/>
    </row>
    <row r="1138" spans="1:14" ht="12.75">
      <c r="A1138" s="400"/>
      <c r="B1138" s="400" t="s">
        <v>635</v>
      </c>
      <c r="C1138" s="400" t="s">
        <v>636</v>
      </c>
      <c r="D1138" s="400" t="s">
        <v>1866</v>
      </c>
      <c r="E1138" s="400" t="s">
        <v>1867</v>
      </c>
      <c r="F1138" s="400" t="s">
        <v>636</v>
      </c>
      <c r="G1138" s="400"/>
      <c r="H1138" s="400" t="s">
        <v>220</v>
      </c>
      <c r="I1138" s="400" t="s">
        <v>636</v>
      </c>
      <c r="J1138" s="404">
        <v>237.5</v>
      </c>
      <c r="K1138" s="400" t="s">
        <v>639</v>
      </c>
      <c r="L1138" s="400" t="s">
        <v>640</v>
      </c>
      <c r="M1138" s="400" t="s">
        <v>641</v>
      </c>
      <c r="N1138" s="400" t="s">
        <v>1749</v>
      </c>
    </row>
    <row r="1139" spans="1:14" ht="12.75">
      <c r="A1139" s="401"/>
      <c r="B1139" s="401"/>
      <c r="C1139" s="401"/>
      <c r="D1139" s="401"/>
      <c r="E1139" s="401"/>
      <c r="F1139" s="401"/>
      <c r="G1139" s="401"/>
      <c r="H1139" s="401"/>
      <c r="I1139" s="401"/>
      <c r="J1139" s="403"/>
      <c r="K1139" s="401"/>
      <c r="L1139" s="401"/>
      <c r="M1139" s="401"/>
      <c r="N1139" s="401"/>
    </row>
    <row r="1140" spans="1:14" ht="12.75">
      <c r="A1140" s="400"/>
      <c r="B1140" s="400" t="s">
        <v>635</v>
      </c>
      <c r="C1140" s="400" t="s">
        <v>636</v>
      </c>
      <c r="D1140" s="400" t="s">
        <v>1868</v>
      </c>
      <c r="E1140" s="400" t="s">
        <v>1869</v>
      </c>
      <c r="F1140" s="400" t="s">
        <v>636</v>
      </c>
      <c r="G1140" s="400"/>
      <c r="H1140" s="400" t="s">
        <v>220</v>
      </c>
      <c r="I1140" s="400" t="s">
        <v>636</v>
      </c>
      <c r="J1140" s="404">
        <v>237.5</v>
      </c>
      <c r="K1140" s="400" t="s">
        <v>639</v>
      </c>
      <c r="L1140" s="400" t="s">
        <v>640</v>
      </c>
      <c r="M1140" s="400" t="s">
        <v>641</v>
      </c>
      <c r="N1140" s="400" t="s">
        <v>1749</v>
      </c>
    </row>
    <row r="1141" spans="1:14" ht="12.75">
      <c r="A1141" s="401"/>
      <c r="B1141" s="401"/>
      <c r="C1141" s="401"/>
      <c r="D1141" s="401"/>
      <c r="E1141" s="401"/>
      <c r="F1141" s="401"/>
      <c r="G1141" s="401"/>
      <c r="H1141" s="401"/>
      <c r="I1141" s="401"/>
      <c r="J1141" s="403"/>
      <c r="K1141" s="401"/>
      <c r="L1141" s="401"/>
      <c r="M1141" s="401"/>
      <c r="N1141" s="401"/>
    </row>
    <row r="1142" spans="1:14" ht="12.75">
      <c r="A1142" s="400"/>
      <c r="B1142" s="400" t="s">
        <v>635</v>
      </c>
      <c r="C1142" s="400" t="s">
        <v>636</v>
      </c>
      <c r="D1142" s="400" t="s">
        <v>1870</v>
      </c>
      <c r="E1142" s="400" t="s">
        <v>1871</v>
      </c>
      <c r="F1142" s="400" t="s">
        <v>636</v>
      </c>
      <c r="G1142" s="400"/>
      <c r="H1142" s="400" t="s">
        <v>220</v>
      </c>
      <c r="I1142" s="400" t="s">
        <v>636</v>
      </c>
      <c r="J1142" s="404">
        <v>237.5</v>
      </c>
      <c r="K1142" s="400" t="s">
        <v>639</v>
      </c>
      <c r="L1142" s="400" t="s">
        <v>640</v>
      </c>
      <c r="M1142" s="400" t="s">
        <v>641</v>
      </c>
      <c r="N1142" s="400" t="s">
        <v>1749</v>
      </c>
    </row>
    <row r="1143" spans="1:14" ht="12.75">
      <c r="A1143" s="401"/>
      <c r="B1143" s="401"/>
      <c r="C1143" s="401"/>
      <c r="D1143" s="401"/>
      <c r="E1143" s="401"/>
      <c r="F1143" s="401"/>
      <c r="G1143" s="401"/>
      <c r="H1143" s="401"/>
      <c r="I1143" s="401"/>
      <c r="J1143" s="403"/>
      <c r="K1143" s="401"/>
      <c r="L1143" s="401"/>
      <c r="M1143" s="401"/>
      <c r="N1143" s="401"/>
    </row>
    <row r="1144" spans="1:14" ht="12.75">
      <c r="A1144" s="400"/>
      <c r="B1144" s="400" t="s">
        <v>635</v>
      </c>
      <c r="C1144" s="400" t="s">
        <v>636</v>
      </c>
      <c r="D1144" s="400" t="s">
        <v>1872</v>
      </c>
      <c r="E1144" s="400" t="s">
        <v>1873</v>
      </c>
      <c r="F1144" s="400" t="s">
        <v>636</v>
      </c>
      <c r="G1144" s="400"/>
      <c r="H1144" s="400" t="s">
        <v>220</v>
      </c>
      <c r="I1144" s="400" t="s">
        <v>636</v>
      </c>
      <c r="J1144" s="404">
        <v>280</v>
      </c>
      <c r="K1144" s="400" t="s">
        <v>639</v>
      </c>
      <c r="L1144" s="400" t="s">
        <v>819</v>
      </c>
      <c r="M1144" s="400" t="s">
        <v>427</v>
      </c>
      <c r="N1144" s="400" t="s">
        <v>1874</v>
      </c>
    </row>
    <row r="1145" spans="1:14" ht="12.75">
      <c r="A1145" s="401"/>
      <c r="B1145" s="401"/>
      <c r="C1145" s="401"/>
      <c r="D1145" s="401"/>
      <c r="E1145" s="401"/>
      <c r="F1145" s="401"/>
      <c r="G1145" s="401"/>
      <c r="H1145" s="401"/>
      <c r="I1145" s="401"/>
      <c r="J1145" s="403"/>
      <c r="K1145" s="401"/>
      <c r="L1145" s="401"/>
      <c r="M1145" s="401"/>
      <c r="N1145" s="401"/>
    </row>
    <row r="1146" spans="1:14" ht="12.75">
      <c r="A1146" s="400"/>
      <c r="B1146" s="400" t="s">
        <v>635</v>
      </c>
      <c r="C1146" s="400" t="s">
        <v>636</v>
      </c>
      <c r="D1146" s="400" t="s">
        <v>1875</v>
      </c>
      <c r="E1146" s="400" t="s">
        <v>1876</v>
      </c>
      <c r="F1146" s="400" t="s">
        <v>636</v>
      </c>
      <c r="G1146" s="400"/>
      <c r="H1146" s="400" t="s">
        <v>220</v>
      </c>
      <c r="I1146" s="400" t="s">
        <v>636</v>
      </c>
      <c r="J1146" s="402">
        <v>2828.8</v>
      </c>
      <c r="K1146" s="400" t="s">
        <v>639</v>
      </c>
      <c r="L1146" s="400" t="s">
        <v>640</v>
      </c>
      <c r="M1146" s="400" t="s">
        <v>689</v>
      </c>
      <c r="N1146" s="400" t="s">
        <v>1290</v>
      </c>
    </row>
    <row r="1147" spans="1:14" ht="12.75">
      <c r="A1147" s="401"/>
      <c r="B1147" s="401"/>
      <c r="C1147" s="401"/>
      <c r="D1147" s="401"/>
      <c r="E1147" s="401"/>
      <c r="F1147" s="401"/>
      <c r="G1147" s="401"/>
      <c r="H1147" s="401"/>
      <c r="I1147" s="401"/>
      <c r="J1147" s="403"/>
      <c r="K1147" s="401"/>
      <c r="L1147" s="401"/>
      <c r="M1147" s="401"/>
      <c r="N1147" s="401"/>
    </row>
    <row r="1148" spans="1:14" ht="12.75">
      <c r="A1148" s="400"/>
      <c r="B1148" s="400" t="s">
        <v>635</v>
      </c>
      <c r="C1148" s="400" t="s">
        <v>636</v>
      </c>
      <c r="D1148" s="400" t="s">
        <v>1877</v>
      </c>
      <c r="E1148" s="400" t="s">
        <v>1878</v>
      </c>
      <c r="F1148" s="400" t="s">
        <v>636</v>
      </c>
      <c r="G1148" s="400"/>
      <c r="H1148" s="400" t="s">
        <v>220</v>
      </c>
      <c r="I1148" s="400" t="s">
        <v>636</v>
      </c>
      <c r="J1148" s="404">
        <v>480</v>
      </c>
      <c r="K1148" s="400" t="s">
        <v>639</v>
      </c>
      <c r="L1148" s="400" t="s">
        <v>640</v>
      </c>
      <c r="M1148" s="400" t="s">
        <v>689</v>
      </c>
      <c r="N1148" s="400" t="s">
        <v>1290</v>
      </c>
    </row>
    <row r="1149" spans="1:14" ht="12.75">
      <c r="A1149" s="401"/>
      <c r="B1149" s="401"/>
      <c r="C1149" s="401"/>
      <c r="D1149" s="401"/>
      <c r="E1149" s="401"/>
      <c r="F1149" s="401"/>
      <c r="G1149" s="401"/>
      <c r="H1149" s="401"/>
      <c r="I1149" s="401"/>
      <c r="J1149" s="403"/>
      <c r="K1149" s="401"/>
      <c r="L1149" s="401"/>
      <c r="M1149" s="401"/>
      <c r="N1149" s="401"/>
    </row>
    <row r="1150" spans="1:14" ht="12.75">
      <c r="A1150" s="400"/>
      <c r="B1150" s="400" t="s">
        <v>635</v>
      </c>
      <c r="C1150" s="400" t="s">
        <v>636</v>
      </c>
      <c r="D1150" s="400" t="s">
        <v>1879</v>
      </c>
      <c r="E1150" s="400" t="s">
        <v>1880</v>
      </c>
      <c r="F1150" s="400" t="s">
        <v>636</v>
      </c>
      <c r="G1150" s="400"/>
      <c r="H1150" s="400" t="s">
        <v>220</v>
      </c>
      <c r="I1150" s="400" t="s">
        <v>636</v>
      </c>
      <c r="J1150" s="402">
        <v>4071.84</v>
      </c>
      <c r="K1150" s="400" t="s">
        <v>639</v>
      </c>
      <c r="L1150" s="400" t="s">
        <v>640</v>
      </c>
      <c r="M1150" s="400" t="s">
        <v>689</v>
      </c>
      <c r="N1150" s="400" t="s">
        <v>1287</v>
      </c>
    </row>
    <row r="1151" spans="1:14" ht="12.75">
      <c r="A1151" s="401"/>
      <c r="B1151" s="401"/>
      <c r="C1151" s="401"/>
      <c r="D1151" s="401"/>
      <c r="E1151" s="401"/>
      <c r="F1151" s="401"/>
      <c r="G1151" s="401"/>
      <c r="H1151" s="401"/>
      <c r="I1151" s="401"/>
      <c r="J1151" s="403"/>
      <c r="K1151" s="401"/>
      <c r="L1151" s="401"/>
      <c r="M1151" s="401"/>
      <c r="N1151" s="401"/>
    </row>
    <row r="1152" spans="1:14" ht="12.75">
      <c r="A1152" s="400"/>
      <c r="B1152" s="400" t="s">
        <v>635</v>
      </c>
      <c r="C1152" s="400" t="s">
        <v>636</v>
      </c>
      <c r="D1152" s="400" t="s">
        <v>1881</v>
      </c>
      <c r="E1152" s="400" t="s">
        <v>1882</v>
      </c>
      <c r="F1152" s="400" t="s">
        <v>636</v>
      </c>
      <c r="G1152" s="400"/>
      <c r="H1152" s="400" t="s">
        <v>220</v>
      </c>
      <c r="I1152" s="400" t="s">
        <v>636</v>
      </c>
      <c r="J1152" s="402">
        <v>2660</v>
      </c>
      <c r="K1152" s="400" t="s">
        <v>639</v>
      </c>
      <c r="L1152" s="400" t="s">
        <v>640</v>
      </c>
      <c r="M1152" s="400" t="s">
        <v>689</v>
      </c>
      <c r="N1152" s="400" t="s">
        <v>1296</v>
      </c>
    </row>
    <row r="1153" spans="1:14" ht="12.75">
      <c r="A1153" s="401"/>
      <c r="B1153" s="401"/>
      <c r="C1153" s="401"/>
      <c r="D1153" s="401"/>
      <c r="E1153" s="401"/>
      <c r="F1153" s="401"/>
      <c r="G1153" s="401"/>
      <c r="H1153" s="401"/>
      <c r="I1153" s="401"/>
      <c r="J1153" s="403"/>
      <c r="K1153" s="401"/>
      <c r="L1153" s="401"/>
      <c r="M1153" s="401"/>
      <c r="N1153" s="401"/>
    </row>
    <row r="1154" spans="1:14" ht="12.75">
      <c r="A1154" s="400"/>
      <c r="B1154" s="400" t="s">
        <v>635</v>
      </c>
      <c r="C1154" s="400" t="s">
        <v>636</v>
      </c>
      <c r="D1154" s="400" t="s">
        <v>1883</v>
      </c>
      <c r="E1154" s="400" t="s">
        <v>1884</v>
      </c>
      <c r="F1154" s="400" t="s">
        <v>636</v>
      </c>
      <c r="G1154" s="400"/>
      <c r="H1154" s="400" t="s">
        <v>220</v>
      </c>
      <c r="I1154" s="400" t="s">
        <v>636</v>
      </c>
      <c r="J1154" s="404">
        <v>237.5</v>
      </c>
      <c r="K1154" s="400" t="s">
        <v>639</v>
      </c>
      <c r="L1154" s="400" t="s">
        <v>640</v>
      </c>
      <c r="M1154" s="400" t="s">
        <v>641</v>
      </c>
      <c r="N1154" s="400" t="s">
        <v>1749</v>
      </c>
    </row>
    <row r="1155" spans="1:14" ht="12.75">
      <c r="A1155" s="401"/>
      <c r="B1155" s="401"/>
      <c r="C1155" s="401"/>
      <c r="D1155" s="401"/>
      <c r="E1155" s="401"/>
      <c r="F1155" s="401"/>
      <c r="G1155" s="401"/>
      <c r="H1155" s="401"/>
      <c r="I1155" s="401"/>
      <c r="J1155" s="403"/>
      <c r="K1155" s="401"/>
      <c r="L1155" s="401"/>
      <c r="M1155" s="401"/>
      <c r="N1155" s="401"/>
    </row>
    <row r="1156" spans="1:14" ht="12.75">
      <c r="A1156" s="400"/>
      <c r="B1156" s="400" t="s">
        <v>635</v>
      </c>
      <c r="C1156" s="400" t="s">
        <v>636</v>
      </c>
      <c r="D1156" s="400" t="s">
        <v>1885</v>
      </c>
      <c r="E1156" s="400" t="s">
        <v>1886</v>
      </c>
      <c r="F1156" s="400" t="s">
        <v>636</v>
      </c>
      <c r="G1156" s="400"/>
      <c r="H1156" s="400" t="s">
        <v>220</v>
      </c>
      <c r="I1156" s="400" t="s">
        <v>636</v>
      </c>
      <c r="J1156" s="404">
        <v>237.5</v>
      </c>
      <c r="K1156" s="400" t="s">
        <v>639</v>
      </c>
      <c r="L1156" s="400" t="s">
        <v>640</v>
      </c>
      <c r="M1156" s="400" t="s">
        <v>641</v>
      </c>
      <c r="N1156" s="400" t="s">
        <v>1749</v>
      </c>
    </row>
    <row r="1157" spans="1:14" ht="12.75">
      <c r="A1157" s="401"/>
      <c r="B1157" s="401"/>
      <c r="C1157" s="401"/>
      <c r="D1157" s="401"/>
      <c r="E1157" s="401"/>
      <c r="F1157" s="401"/>
      <c r="G1157" s="401"/>
      <c r="H1157" s="401"/>
      <c r="I1157" s="401"/>
      <c r="J1157" s="403"/>
      <c r="K1157" s="401"/>
      <c r="L1157" s="401"/>
      <c r="M1157" s="401"/>
      <c r="N1157" s="401"/>
    </row>
    <row r="1158" spans="1:14" ht="12.75">
      <c r="A1158" s="400"/>
      <c r="B1158" s="400" t="s">
        <v>635</v>
      </c>
      <c r="C1158" s="400" t="s">
        <v>636</v>
      </c>
      <c r="D1158" s="400" t="s">
        <v>1887</v>
      </c>
      <c r="E1158" s="400" t="s">
        <v>1888</v>
      </c>
      <c r="F1158" s="400" t="s">
        <v>636</v>
      </c>
      <c r="G1158" s="400"/>
      <c r="H1158" s="400" t="s">
        <v>220</v>
      </c>
      <c r="I1158" s="400" t="s">
        <v>636</v>
      </c>
      <c r="J1158" s="404">
        <v>692</v>
      </c>
      <c r="K1158" s="400" t="s">
        <v>639</v>
      </c>
      <c r="L1158" s="400" t="s">
        <v>819</v>
      </c>
      <c r="M1158" s="400" t="s">
        <v>430</v>
      </c>
      <c r="N1158" s="400" t="s">
        <v>1889</v>
      </c>
    </row>
    <row r="1159" spans="1:14" ht="12.75">
      <c r="A1159" s="401"/>
      <c r="B1159" s="401"/>
      <c r="C1159" s="401"/>
      <c r="D1159" s="401"/>
      <c r="E1159" s="401"/>
      <c r="F1159" s="401"/>
      <c r="G1159" s="401"/>
      <c r="H1159" s="401"/>
      <c r="I1159" s="401"/>
      <c r="J1159" s="403"/>
      <c r="K1159" s="401"/>
      <c r="L1159" s="401"/>
      <c r="M1159" s="401"/>
      <c r="N1159" s="401"/>
    </row>
    <row r="1160" spans="1:14" ht="12.75">
      <c r="A1160" s="400"/>
      <c r="B1160" s="400" t="s">
        <v>635</v>
      </c>
      <c r="C1160" s="400" t="s">
        <v>636</v>
      </c>
      <c r="D1160" s="400" t="s">
        <v>1887</v>
      </c>
      <c r="E1160" s="400" t="s">
        <v>1890</v>
      </c>
      <c r="F1160" s="400" t="s">
        <v>636</v>
      </c>
      <c r="G1160" s="400"/>
      <c r="H1160" s="400" t="s">
        <v>220</v>
      </c>
      <c r="I1160" s="400" t="s">
        <v>636</v>
      </c>
      <c r="J1160" s="404">
        <v>945</v>
      </c>
      <c r="K1160" s="400" t="s">
        <v>639</v>
      </c>
      <c r="L1160" s="400" t="s">
        <v>819</v>
      </c>
      <c r="M1160" s="400" t="s">
        <v>430</v>
      </c>
      <c r="N1160" s="400" t="s">
        <v>1891</v>
      </c>
    </row>
    <row r="1161" spans="1:14" ht="12.75">
      <c r="A1161" s="401"/>
      <c r="B1161" s="401"/>
      <c r="C1161" s="401"/>
      <c r="D1161" s="401"/>
      <c r="E1161" s="401"/>
      <c r="F1161" s="401"/>
      <c r="G1161" s="401"/>
      <c r="H1161" s="401"/>
      <c r="I1161" s="401"/>
      <c r="J1161" s="403"/>
      <c r="K1161" s="401"/>
      <c r="L1161" s="401"/>
      <c r="M1161" s="401"/>
      <c r="N1161" s="401"/>
    </row>
    <row r="1162" spans="1:14" ht="12.75">
      <c r="A1162" s="400"/>
      <c r="B1162" s="400" t="s">
        <v>635</v>
      </c>
      <c r="C1162" s="400" t="s">
        <v>636</v>
      </c>
      <c r="D1162" s="400" t="s">
        <v>1887</v>
      </c>
      <c r="E1162" s="400" t="s">
        <v>1892</v>
      </c>
      <c r="F1162" s="400" t="s">
        <v>636</v>
      </c>
      <c r="G1162" s="400"/>
      <c r="H1162" s="400" t="s">
        <v>220</v>
      </c>
      <c r="I1162" s="400" t="s">
        <v>636</v>
      </c>
      <c r="J1162" s="404">
        <v>260</v>
      </c>
      <c r="K1162" s="400" t="s">
        <v>639</v>
      </c>
      <c r="L1162" s="400" t="s">
        <v>1746</v>
      </c>
      <c r="M1162" s="400" t="s">
        <v>430</v>
      </c>
      <c r="N1162" s="400" t="s">
        <v>1891</v>
      </c>
    </row>
    <row r="1163" spans="1:14" ht="12.75">
      <c r="A1163" s="401"/>
      <c r="B1163" s="401"/>
      <c r="C1163" s="401"/>
      <c r="D1163" s="401"/>
      <c r="E1163" s="401"/>
      <c r="F1163" s="401"/>
      <c r="G1163" s="401"/>
      <c r="H1163" s="401"/>
      <c r="I1163" s="401"/>
      <c r="J1163" s="403"/>
      <c r="K1163" s="401"/>
      <c r="L1163" s="401"/>
      <c r="M1163" s="401"/>
      <c r="N1163" s="401"/>
    </row>
    <row r="1164" spans="1:14" ht="12.75">
      <c r="A1164" s="400"/>
      <c r="B1164" s="400" t="s">
        <v>635</v>
      </c>
      <c r="C1164" s="400" t="s">
        <v>636</v>
      </c>
      <c r="D1164" s="400" t="s">
        <v>1887</v>
      </c>
      <c r="E1164" s="400" t="s">
        <v>1893</v>
      </c>
      <c r="F1164" s="400" t="s">
        <v>636</v>
      </c>
      <c r="G1164" s="400"/>
      <c r="H1164" s="400" t="s">
        <v>220</v>
      </c>
      <c r="I1164" s="400" t="s">
        <v>636</v>
      </c>
      <c r="J1164" s="402">
        <v>1816</v>
      </c>
      <c r="K1164" s="400" t="s">
        <v>639</v>
      </c>
      <c r="L1164" s="400" t="s">
        <v>1746</v>
      </c>
      <c r="M1164" s="400" t="s">
        <v>835</v>
      </c>
      <c r="N1164" s="400" t="s">
        <v>1894</v>
      </c>
    </row>
    <row r="1165" spans="1:14" ht="12.75">
      <c r="A1165" s="401"/>
      <c r="B1165" s="401"/>
      <c r="C1165" s="401"/>
      <c r="D1165" s="401"/>
      <c r="E1165" s="401"/>
      <c r="F1165" s="401"/>
      <c r="G1165" s="401"/>
      <c r="H1165" s="401"/>
      <c r="I1165" s="401"/>
      <c r="J1165" s="403"/>
      <c r="K1165" s="401"/>
      <c r="L1165" s="401"/>
      <c r="M1165" s="401"/>
      <c r="N1165" s="401"/>
    </row>
    <row r="1166" spans="1:14" ht="12.75">
      <c r="A1166" s="400"/>
      <c r="B1166" s="400" t="s">
        <v>635</v>
      </c>
      <c r="C1166" s="400" t="s">
        <v>636</v>
      </c>
      <c r="D1166" s="400" t="s">
        <v>1887</v>
      </c>
      <c r="E1166" s="400" t="s">
        <v>1895</v>
      </c>
      <c r="F1166" s="400" t="s">
        <v>636</v>
      </c>
      <c r="G1166" s="400"/>
      <c r="H1166" s="400" t="s">
        <v>220</v>
      </c>
      <c r="I1166" s="400" t="s">
        <v>636</v>
      </c>
      <c r="J1166" s="402">
        <v>9080</v>
      </c>
      <c r="K1166" s="400" t="s">
        <v>639</v>
      </c>
      <c r="L1166" s="400" t="s">
        <v>819</v>
      </c>
      <c r="M1166" s="400" t="s">
        <v>835</v>
      </c>
      <c r="N1166" s="400" t="s">
        <v>1894</v>
      </c>
    </row>
    <row r="1167" spans="1:14" ht="12.75">
      <c r="A1167" s="401"/>
      <c r="B1167" s="401"/>
      <c r="C1167" s="401"/>
      <c r="D1167" s="401"/>
      <c r="E1167" s="401"/>
      <c r="F1167" s="401"/>
      <c r="G1167" s="401"/>
      <c r="H1167" s="401"/>
      <c r="I1167" s="401"/>
      <c r="J1167" s="403"/>
      <c r="K1167" s="401"/>
      <c r="L1167" s="401"/>
      <c r="M1167" s="401"/>
      <c r="N1167" s="401"/>
    </row>
    <row r="1168" spans="1:14" ht="12.75">
      <c r="A1168" s="400"/>
      <c r="B1168" s="400" t="s">
        <v>635</v>
      </c>
      <c r="C1168" s="400" t="s">
        <v>636</v>
      </c>
      <c r="D1168" s="400" t="s">
        <v>1896</v>
      </c>
      <c r="E1168" s="400" t="s">
        <v>1897</v>
      </c>
      <c r="F1168" s="400" t="s">
        <v>636</v>
      </c>
      <c r="G1168" s="400"/>
      <c r="H1168" s="400" t="s">
        <v>220</v>
      </c>
      <c r="I1168" s="400" t="s">
        <v>636</v>
      </c>
      <c r="J1168" s="404">
        <v>262.5</v>
      </c>
      <c r="K1168" s="400" t="s">
        <v>639</v>
      </c>
      <c r="L1168" s="400" t="s">
        <v>640</v>
      </c>
      <c r="M1168" s="400" t="s">
        <v>641</v>
      </c>
      <c r="N1168" s="400" t="s">
        <v>1749</v>
      </c>
    </row>
    <row r="1169" spans="1:14" ht="12.75">
      <c r="A1169" s="401"/>
      <c r="B1169" s="401"/>
      <c r="C1169" s="401"/>
      <c r="D1169" s="401"/>
      <c r="E1169" s="401"/>
      <c r="F1169" s="401"/>
      <c r="G1169" s="401"/>
      <c r="H1169" s="401"/>
      <c r="I1169" s="401"/>
      <c r="J1169" s="403"/>
      <c r="K1169" s="401"/>
      <c r="L1169" s="401"/>
      <c r="M1169" s="401"/>
      <c r="N1169" s="401"/>
    </row>
    <row r="1170" spans="1:14" ht="12.75">
      <c r="A1170" s="400"/>
      <c r="B1170" s="400" t="s">
        <v>635</v>
      </c>
      <c r="C1170" s="400" t="s">
        <v>636</v>
      </c>
      <c r="D1170" s="400" t="s">
        <v>1898</v>
      </c>
      <c r="E1170" s="400" t="s">
        <v>1899</v>
      </c>
      <c r="F1170" s="400" t="s">
        <v>636</v>
      </c>
      <c r="G1170" s="400"/>
      <c r="H1170" s="400" t="s">
        <v>315</v>
      </c>
      <c r="I1170" s="400" t="s">
        <v>636</v>
      </c>
      <c r="J1170" s="402">
        <v>3729.4</v>
      </c>
      <c r="K1170" s="400" t="s">
        <v>639</v>
      </c>
      <c r="L1170" s="400" t="s">
        <v>640</v>
      </c>
      <c r="M1170" s="400" t="s">
        <v>806</v>
      </c>
      <c r="N1170" s="400" t="s">
        <v>1900</v>
      </c>
    </row>
    <row r="1171" spans="1:14" ht="12.75">
      <c r="A1171" s="401"/>
      <c r="B1171" s="401"/>
      <c r="C1171" s="401"/>
      <c r="D1171" s="401"/>
      <c r="E1171" s="401"/>
      <c r="F1171" s="401"/>
      <c r="G1171" s="401"/>
      <c r="H1171" s="401"/>
      <c r="I1171" s="401"/>
      <c r="J1171" s="403"/>
      <c r="K1171" s="401"/>
      <c r="L1171" s="401"/>
      <c r="M1171" s="401"/>
      <c r="N1171" s="401"/>
    </row>
    <row r="1172" spans="1:14" ht="12.75">
      <c r="A1172" s="400"/>
      <c r="B1172" s="400" t="s">
        <v>635</v>
      </c>
      <c r="C1172" s="400" t="s">
        <v>636</v>
      </c>
      <c r="D1172" s="400" t="s">
        <v>1901</v>
      </c>
      <c r="E1172" s="400" t="s">
        <v>1902</v>
      </c>
      <c r="F1172" s="400" t="s">
        <v>636</v>
      </c>
      <c r="G1172" s="400"/>
      <c r="H1172" s="400" t="s">
        <v>220</v>
      </c>
      <c r="I1172" s="400" t="s">
        <v>636</v>
      </c>
      <c r="J1172" s="404">
        <v>237.5</v>
      </c>
      <c r="K1172" s="400" t="s">
        <v>639</v>
      </c>
      <c r="L1172" s="400" t="s">
        <v>640</v>
      </c>
      <c r="M1172" s="400" t="s">
        <v>641</v>
      </c>
      <c r="N1172" s="400" t="s">
        <v>1749</v>
      </c>
    </row>
    <row r="1173" spans="1:14" ht="12.75">
      <c r="A1173" s="401"/>
      <c r="B1173" s="401"/>
      <c r="C1173" s="401"/>
      <c r="D1173" s="401"/>
      <c r="E1173" s="401"/>
      <c r="F1173" s="401"/>
      <c r="G1173" s="401"/>
      <c r="H1173" s="401"/>
      <c r="I1173" s="401"/>
      <c r="J1173" s="403"/>
      <c r="K1173" s="401"/>
      <c r="L1173" s="401"/>
      <c r="M1173" s="401"/>
      <c r="N1173" s="401"/>
    </row>
    <row r="1174" spans="1:14" ht="12.75">
      <c r="A1174" s="400"/>
      <c r="B1174" s="400" t="s">
        <v>635</v>
      </c>
      <c r="C1174" s="400" t="s">
        <v>636</v>
      </c>
      <c r="D1174" s="400" t="s">
        <v>1903</v>
      </c>
      <c r="E1174" s="400" t="s">
        <v>1904</v>
      </c>
      <c r="F1174" s="400" t="s">
        <v>636</v>
      </c>
      <c r="G1174" s="400"/>
      <c r="H1174" s="400" t="s">
        <v>220</v>
      </c>
      <c r="I1174" s="400" t="s">
        <v>636</v>
      </c>
      <c r="J1174" s="404">
        <v>237.5</v>
      </c>
      <c r="K1174" s="400" t="s">
        <v>639</v>
      </c>
      <c r="L1174" s="400" t="s">
        <v>640</v>
      </c>
      <c r="M1174" s="400" t="s">
        <v>641</v>
      </c>
      <c r="N1174" s="400" t="s">
        <v>1749</v>
      </c>
    </row>
    <row r="1175" spans="1:14" ht="12.75">
      <c r="A1175" s="401"/>
      <c r="B1175" s="401"/>
      <c r="C1175" s="401"/>
      <c r="D1175" s="401"/>
      <c r="E1175" s="401"/>
      <c r="F1175" s="401"/>
      <c r="G1175" s="401"/>
      <c r="H1175" s="401"/>
      <c r="I1175" s="401"/>
      <c r="J1175" s="403"/>
      <c r="K1175" s="401"/>
      <c r="L1175" s="401"/>
      <c r="M1175" s="401"/>
      <c r="N1175" s="401"/>
    </row>
    <row r="1176" spans="1:14" ht="12.75">
      <c r="A1176" s="400"/>
      <c r="B1176" s="400" t="s">
        <v>635</v>
      </c>
      <c r="C1176" s="400" t="s">
        <v>636</v>
      </c>
      <c r="D1176" s="400" t="s">
        <v>1905</v>
      </c>
      <c r="E1176" s="400" t="s">
        <v>1906</v>
      </c>
      <c r="F1176" s="400" t="s">
        <v>636</v>
      </c>
      <c r="G1176" s="400"/>
      <c r="H1176" s="400" t="s">
        <v>220</v>
      </c>
      <c r="I1176" s="400" t="s">
        <v>636</v>
      </c>
      <c r="J1176" s="404">
        <v>237.5</v>
      </c>
      <c r="K1176" s="400" t="s">
        <v>639</v>
      </c>
      <c r="L1176" s="400" t="s">
        <v>640</v>
      </c>
      <c r="M1176" s="400" t="s">
        <v>641</v>
      </c>
      <c r="N1176" s="400" t="s">
        <v>1749</v>
      </c>
    </row>
    <row r="1177" spans="1:14" ht="12.75">
      <c r="A1177" s="401"/>
      <c r="B1177" s="401"/>
      <c r="C1177" s="401"/>
      <c r="D1177" s="401"/>
      <c r="E1177" s="401"/>
      <c r="F1177" s="401"/>
      <c r="G1177" s="401"/>
      <c r="H1177" s="401"/>
      <c r="I1177" s="401"/>
      <c r="J1177" s="403"/>
      <c r="K1177" s="401"/>
      <c r="L1177" s="401"/>
      <c r="M1177" s="401"/>
      <c r="N1177" s="401"/>
    </row>
    <row r="1178" spans="1:14" ht="12.75">
      <c r="A1178" s="400"/>
      <c r="B1178" s="400" t="s">
        <v>635</v>
      </c>
      <c r="C1178" s="400" t="s">
        <v>636</v>
      </c>
      <c r="D1178" s="400" t="s">
        <v>1907</v>
      </c>
      <c r="E1178" s="400" t="s">
        <v>1908</v>
      </c>
      <c r="F1178" s="400" t="s">
        <v>636</v>
      </c>
      <c r="G1178" s="400"/>
      <c r="H1178" s="400" t="s">
        <v>220</v>
      </c>
      <c r="I1178" s="400" t="s">
        <v>636</v>
      </c>
      <c r="J1178" s="402">
        <v>3000</v>
      </c>
      <c r="K1178" s="400" t="s">
        <v>639</v>
      </c>
      <c r="L1178" s="400" t="s">
        <v>1909</v>
      </c>
      <c r="M1178" s="400" t="s">
        <v>1630</v>
      </c>
      <c r="N1178" s="400" t="s">
        <v>1910</v>
      </c>
    </row>
    <row r="1179" spans="1:14" ht="12.75">
      <c r="A1179" s="401"/>
      <c r="B1179" s="401"/>
      <c r="C1179" s="401"/>
      <c r="D1179" s="401"/>
      <c r="E1179" s="401"/>
      <c r="F1179" s="401"/>
      <c r="G1179" s="401"/>
      <c r="H1179" s="401"/>
      <c r="I1179" s="401"/>
      <c r="J1179" s="403"/>
      <c r="K1179" s="401"/>
      <c r="L1179" s="401"/>
      <c r="M1179" s="401"/>
      <c r="N1179" s="401"/>
    </row>
    <row r="1180" spans="1:14" ht="12.75">
      <c r="A1180" s="400"/>
      <c r="B1180" s="400" t="s">
        <v>635</v>
      </c>
      <c r="C1180" s="400" t="s">
        <v>636</v>
      </c>
      <c r="D1180" s="400" t="s">
        <v>1911</v>
      </c>
      <c r="E1180" s="400" t="s">
        <v>1912</v>
      </c>
      <c r="F1180" s="400" t="s">
        <v>636</v>
      </c>
      <c r="G1180" s="400"/>
      <c r="H1180" s="400" t="s">
        <v>220</v>
      </c>
      <c r="I1180" s="400" t="s">
        <v>636</v>
      </c>
      <c r="J1180" s="404">
        <v>237.5</v>
      </c>
      <c r="K1180" s="400" t="s">
        <v>639</v>
      </c>
      <c r="L1180" s="400" t="s">
        <v>640</v>
      </c>
      <c r="M1180" s="400" t="s">
        <v>641</v>
      </c>
      <c r="N1180" s="400" t="s">
        <v>1749</v>
      </c>
    </row>
    <row r="1181" spans="1:14" ht="12.75">
      <c r="A1181" s="401"/>
      <c r="B1181" s="401"/>
      <c r="C1181" s="401"/>
      <c r="D1181" s="401"/>
      <c r="E1181" s="401"/>
      <c r="F1181" s="401"/>
      <c r="G1181" s="401"/>
      <c r="H1181" s="401"/>
      <c r="I1181" s="401"/>
      <c r="J1181" s="403"/>
      <c r="K1181" s="401"/>
      <c r="L1181" s="401"/>
      <c r="M1181" s="401"/>
      <c r="N1181" s="401"/>
    </row>
    <row r="1182" spans="1:14" ht="12.75">
      <c r="A1182" s="400"/>
      <c r="B1182" s="400" t="s">
        <v>635</v>
      </c>
      <c r="C1182" s="400" t="s">
        <v>636</v>
      </c>
      <c r="D1182" s="400" t="s">
        <v>1913</v>
      </c>
      <c r="E1182" s="400" t="s">
        <v>1914</v>
      </c>
      <c r="F1182" s="400" t="s">
        <v>636</v>
      </c>
      <c r="G1182" s="400"/>
      <c r="H1182" s="400" t="s">
        <v>315</v>
      </c>
      <c r="I1182" s="400" t="s">
        <v>636</v>
      </c>
      <c r="J1182" s="404">
        <v>450</v>
      </c>
      <c r="K1182" s="400" t="s">
        <v>639</v>
      </c>
      <c r="L1182" s="400" t="s">
        <v>640</v>
      </c>
      <c r="M1182" s="400" t="s">
        <v>689</v>
      </c>
      <c r="N1182" s="400" t="s">
        <v>1915</v>
      </c>
    </row>
    <row r="1183" spans="1:14" ht="12.75">
      <c r="A1183" s="401"/>
      <c r="B1183" s="401"/>
      <c r="C1183" s="401"/>
      <c r="D1183" s="401"/>
      <c r="E1183" s="401"/>
      <c r="F1183" s="401"/>
      <c r="G1183" s="401"/>
      <c r="H1183" s="401"/>
      <c r="I1183" s="401"/>
      <c r="J1183" s="403"/>
      <c r="K1183" s="401"/>
      <c r="L1183" s="401"/>
      <c r="M1183" s="401"/>
      <c r="N1183" s="401"/>
    </row>
    <row r="1184" spans="1:14" ht="12.75">
      <c r="A1184" s="400"/>
      <c r="B1184" s="400" t="s">
        <v>635</v>
      </c>
      <c r="C1184" s="400" t="s">
        <v>636</v>
      </c>
      <c r="D1184" s="400" t="s">
        <v>1916</v>
      </c>
      <c r="E1184" s="400" t="s">
        <v>1917</v>
      </c>
      <c r="F1184" s="400" t="s">
        <v>636</v>
      </c>
      <c r="G1184" s="400"/>
      <c r="H1184" s="400" t="s">
        <v>315</v>
      </c>
      <c r="I1184" s="400" t="s">
        <v>636</v>
      </c>
      <c r="J1184" s="402">
        <v>1800</v>
      </c>
      <c r="K1184" s="400" t="s">
        <v>639</v>
      </c>
      <c r="L1184" s="400" t="s">
        <v>640</v>
      </c>
      <c r="M1184" s="400" t="s">
        <v>689</v>
      </c>
      <c r="N1184" s="400" t="s">
        <v>1918</v>
      </c>
    </row>
    <row r="1185" spans="1:14" ht="12.75">
      <c r="A1185" s="401"/>
      <c r="B1185" s="401"/>
      <c r="C1185" s="401"/>
      <c r="D1185" s="401"/>
      <c r="E1185" s="401"/>
      <c r="F1185" s="401"/>
      <c r="G1185" s="401"/>
      <c r="H1185" s="401"/>
      <c r="I1185" s="401"/>
      <c r="J1185" s="403"/>
      <c r="K1185" s="401"/>
      <c r="L1185" s="401"/>
      <c r="M1185" s="401"/>
      <c r="N1185" s="401"/>
    </row>
    <row r="1186" spans="1:14" ht="12.75">
      <c r="A1186" s="400"/>
      <c r="B1186" s="400" t="s">
        <v>635</v>
      </c>
      <c r="C1186" s="400" t="s">
        <v>636</v>
      </c>
      <c r="D1186" s="400" t="s">
        <v>1919</v>
      </c>
      <c r="E1186" s="400" t="s">
        <v>1920</v>
      </c>
      <c r="F1186" s="400" t="s">
        <v>636</v>
      </c>
      <c r="G1186" s="400"/>
      <c r="H1186" s="400" t="s">
        <v>315</v>
      </c>
      <c r="I1186" s="400" t="s">
        <v>636</v>
      </c>
      <c r="J1186" s="402">
        <v>1908.46</v>
      </c>
      <c r="K1186" s="400" t="s">
        <v>639</v>
      </c>
      <c r="L1186" s="400" t="s">
        <v>640</v>
      </c>
      <c r="M1186" s="400" t="s">
        <v>689</v>
      </c>
      <c r="N1186" s="400" t="s">
        <v>1915</v>
      </c>
    </row>
    <row r="1187" spans="1:14" ht="12.75">
      <c r="A1187" s="401"/>
      <c r="B1187" s="401"/>
      <c r="C1187" s="401"/>
      <c r="D1187" s="401"/>
      <c r="E1187" s="401"/>
      <c r="F1187" s="401"/>
      <c r="G1187" s="401"/>
      <c r="H1187" s="401"/>
      <c r="I1187" s="401"/>
      <c r="J1187" s="403"/>
      <c r="K1187" s="401"/>
      <c r="L1187" s="401"/>
      <c r="M1187" s="401"/>
      <c r="N1187" s="401"/>
    </row>
    <row r="1188" spans="1:14" ht="12.75">
      <c r="A1188" s="400"/>
      <c r="B1188" s="400" t="s">
        <v>635</v>
      </c>
      <c r="C1188" s="400" t="s">
        <v>636</v>
      </c>
      <c r="D1188" s="400" t="s">
        <v>1921</v>
      </c>
      <c r="E1188" s="400" t="s">
        <v>1922</v>
      </c>
      <c r="F1188" s="400" t="s">
        <v>636</v>
      </c>
      <c r="G1188" s="400"/>
      <c r="H1188" s="400" t="s">
        <v>315</v>
      </c>
      <c r="I1188" s="400" t="s">
        <v>636</v>
      </c>
      <c r="J1188" s="402">
        <v>4369.84</v>
      </c>
      <c r="K1188" s="400" t="s">
        <v>639</v>
      </c>
      <c r="L1188" s="400" t="s">
        <v>640</v>
      </c>
      <c r="M1188" s="400" t="s">
        <v>689</v>
      </c>
      <c r="N1188" s="400" t="s">
        <v>1923</v>
      </c>
    </row>
    <row r="1189" spans="1:14" ht="12.75">
      <c r="A1189" s="401"/>
      <c r="B1189" s="401"/>
      <c r="C1189" s="401"/>
      <c r="D1189" s="401"/>
      <c r="E1189" s="401"/>
      <c r="F1189" s="401"/>
      <c r="G1189" s="401"/>
      <c r="H1189" s="401"/>
      <c r="I1189" s="401"/>
      <c r="J1189" s="403"/>
      <c r="K1189" s="401"/>
      <c r="L1189" s="401"/>
      <c r="M1189" s="401"/>
      <c r="N1189" s="401"/>
    </row>
    <row r="1190" spans="1:14" ht="12.75">
      <c r="A1190" s="400"/>
      <c r="B1190" s="400" t="s">
        <v>635</v>
      </c>
      <c r="C1190" s="400" t="s">
        <v>636</v>
      </c>
      <c r="D1190" s="400" t="s">
        <v>1924</v>
      </c>
      <c r="E1190" s="400" t="s">
        <v>1925</v>
      </c>
      <c r="F1190" s="400" t="s">
        <v>636</v>
      </c>
      <c r="G1190" s="400"/>
      <c r="H1190" s="400" t="s">
        <v>315</v>
      </c>
      <c r="I1190" s="400" t="s">
        <v>636</v>
      </c>
      <c r="J1190" s="402">
        <v>2298</v>
      </c>
      <c r="K1190" s="400" t="s">
        <v>639</v>
      </c>
      <c r="L1190" s="400" t="s">
        <v>640</v>
      </c>
      <c r="M1190" s="400" t="s">
        <v>689</v>
      </c>
      <c r="N1190" s="400" t="s">
        <v>1926</v>
      </c>
    </row>
    <row r="1191" spans="1:14" ht="12.75">
      <c r="A1191" s="401"/>
      <c r="B1191" s="401"/>
      <c r="C1191" s="401"/>
      <c r="D1191" s="401"/>
      <c r="E1191" s="401"/>
      <c r="F1191" s="401"/>
      <c r="G1191" s="401"/>
      <c r="H1191" s="401"/>
      <c r="I1191" s="401"/>
      <c r="J1191" s="403"/>
      <c r="K1191" s="401"/>
      <c r="L1191" s="401"/>
      <c r="M1191" s="401"/>
      <c r="N1191" s="401"/>
    </row>
    <row r="1192" spans="1:14" ht="12.75">
      <c r="A1192" s="400"/>
      <c r="B1192" s="400" t="s">
        <v>635</v>
      </c>
      <c r="C1192" s="400" t="s">
        <v>636</v>
      </c>
      <c r="D1192" s="400" t="s">
        <v>1927</v>
      </c>
      <c r="E1192" s="400" t="s">
        <v>1928</v>
      </c>
      <c r="F1192" s="400" t="s">
        <v>636</v>
      </c>
      <c r="G1192" s="400"/>
      <c r="H1192" s="400" t="s">
        <v>315</v>
      </c>
      <c r="I1192" s="400" t="s">
        <v>636</v>
      </c>
      <c r="J1192" s="402">
        <v>2145</v>
      </c>
      <c r="K1192" s="400" t="s">
        <v>639</v>
      </c>
      <c r="L1192" s="400" t="s">
        <v>640</v>
      </c>
      <c r="M1192" s="400" t="s">
        <v>689</v>
      </c>
      <c r="N1192" s="400" t="s">
        <v>1929</v>
      </c>
    </row>
    <row r="1193" spans="1:14" ht="12.75">
      <c r="A1193" s="401"/>
      <c r="B1193" s="401"/>
      <c r="C1193" s="401"/>
      <c r="D1193" s="401"/>
      <c r="E1193" s="401"/>
      <c r="F1193" s="401"/>
      <c r="G1193" s="401"/>
      <c r="H1193" s="401"/>
      <c r="I1193" s="401"/>
      <c r="J1193" s="403"/>
      <c r="K1193" s="401"/>
      <c r="L1193" s="401"/>
      <c r="M1193" s="401"/>
      <c r="N1193" s="401"/>
    </row>
    <row r="1194" spans="1:14" ht="12.75">
      <c r="A1194" s="400"/>
      <c r="B1194" s="400" t="s">
        <v>635</v>
      </c>
      <c r="C1194" s="400" t="s">
        <v>636</v>
      </c>
      <c r="D1194" s="400" t="s">
        <v>1930</v>
      </c>
      <c r="E1194" s="400" t="s">
        <v>1931</v>
      </c>
      <c r="F1194" s="400" t="s">
        <v>636</v>
      </c>
      <c r="G1194" s="400"/>
      <c r="H1194" s="400" t="s">
        <v>220</v>
      </c>
      <c r="I1194" s="400" t="s">
        <v>636</v>
      </c>
      <c r="J1194" s="404">
        <v>237.5</v>
      </c>
      <c r="K1194" s="400" t="s">
        <v>639</v>
      </c>
      <c r="L1194" s="400" t="s">
        <v>640</v>
      </c>
      <c r="M1194" s="400" t="s">
        <v>641</v>
      </c>
      <c r="N1194" s="400" t="s">
        <v>1749</v>
      </c>
    </row>
    <row r="1195" spans="1:14" ht="12.75">
      <c r="A1195" s="401"/>
      <c r="B1195" s="401"/>
      <c r="C1195" s="401"/>
      <c r="D1195" s="401"/>
      <c r="E1195" s="401"/>
      <c r="F1195" s="401"/>
      <c r="G1195" s="401"/>
      <c r="H1195" s="401"/>
      <c r="I1195" s="401"/>
      <c r="J1195" s="403"/>
      <c r="K1195" s="401"/>
      <c r="L1195" s="401"/>
      <c r="M1195" s="401"/>
      <c r="N1195" s="401"/>
    </row>
    <row r="1196" spans="1:14" ht="12.75">
      <c r="A1196" s="400"/>
      <c r="B1196" s="400" t="s">
        <v>635</v>
      </c>
      <c r="C1196" s="400" t="s">
        <v>636</v>
      </c>
      <c r="D1196" s="400" t="s">
        <v>1932</v>
      </c>
      <c r="E1196" s="400" t="s">
        <v>1933</v>
      </c>
      <c r="F1196" s="400" t="s">
        <v>636</v>
      </c>
      <c r="G1196" s="400"/>
      <c r="H1196" s="400" t="s">
        <v>220</v>
      </c>
      <c r="I1196" s="400" t="s">
        <v>636</v>
      </c>
      <c r="J1196" s="404">
        <v>237.5</v>
      </c>
      <c r="K1196" s="400" t="s">
        <v>639</v>
      </c>
      <c r="L1196" s="400" t="s">
        <v>640</v>
      </c>
      <c r="M1196" s="400" t="s">
        <v>641</v>
      </c>
      <c r="N1196" s="400" t="s">
        <v>1749</v>
      </c>
    </row>
    <row r="1197" spans="1:14" ht="12.75">
      <c r="A1197" s="401"/>
      <c r="B1197" s="401"/>
      <c r="C1197" s="401"/>
      <c r="D1197" s="401"/>
      <c r="E1197" s="401"/>
      <c r="F1197" s="401"/>
      <c r="G1197" s="401"/>
      <c r="H1197" s="401"/>
      <c r="I1197" s="401"/>
      <c r="J1197" s="403"/>
      <c r="K1197" s="401"/>
      <c r="L1197" s="401"/>
      <c r="M1197" s="401"/>
      <c r="N1197" s="401"/>
    </row>
    <row r="1198" spans="1:14" ht="12.75">
      <c r="A1198" s="400"/>
      <c r="B1198" s="400" t="s">
        <v>635</v>
      </c>
      <c r="C1198" s="400" t="s">
        <v>636</v>
      </c>
      <c r="D1198" s="400" t="s">
        <v>1934</v>
      </c>
      <c r="E1198" s="400" t="s">
        <v>1935</v>
      </c>
      <c r="F1198" s="400" t="s">
        <v>636</v>
      </c>
      <c r="G1198" s="400"/>
      <c r="H1198" s="400" t="s">
        <v>220</v>
      </c>
      <c r="I1198" s="400" t="s">
        <v>636</v>
      </c>
      <c r="J1198" s="404">
        <v>237.5</v>
      </c>
      <c r="K1198" s="400" t="s">
        <v>639</v>
      </c>
      <c r="L1198" s="400" t="s">
        <v>640</v>
      </c>
      <c r="M1198" s="400" t="s">
        <v>641</v>
      </c>
      <c r="N1198" s="400" t="s">
        <v>1749</v>
      </c>
    </row>
    <row r="1199" spans="1:14" ht="12.75">
      <c r="A1199" s="401"/>
      <c r="B1199" s="401"/>
      <c r="C1199" s="401"/>
      <c r="D1199" s="401"/>
      <c r="E1199" s="401"/>
      <c r="F1199" s="401"/>
      <c r="G1199" s="401"/>
      <c r="H1199" s="401"/>
      <c r="I1199" s="401"/>
      <c r="J1199" s="403"/>
      <c r="K1199" s="401"/>
      <c r="L1199" s="401"/>
      <c r="M1199" s="401"/>
      <c r="N1199" s="401"/>
    </row>
    <row r="1200" spans="1:14" ht="12.75">
      <c r="A1200" s="400"/>
      <c r="B1200" s="400" t="s">
        <v>635</v>
      </c>
      <c r="C1200" s="400" t="s">
        <v>636</v>
      </c>
      <c r="D1200" s="400" t="s">
        <v>1936</v>
      </c>
      <c r="E1200" s="400" t="s">
        <v>1937</v>
      </c>
      <c r="F1200" s="400" t="s">
        <v>636</v>
      </c>
      <c r="G1200" s="400"/>
      <c r="H1200" s="400" t="s">
        <v>220</v>
      </c>
      <c r="I1200" s="400" t="s">
        <v>636</v>
      </c>
      <c r="J1200" s="404">
        <v>185</v>
      </c>
      <c r="K1200" s="400" t="s">
        <v>639</v>
      </c>
      <c r="L1200" s="400" t="s">
        <v>640</v>
      </c>
      <c r="M1200" s="400" t="s">
        <v>641</v>
      </c>
      <c r="N1200" s="400" t="s">
        <v>1749</v>
      </c>
    </row>
    <row r="1201" spans="1:14" ht="12.75">
      <c r="A1201" s="401"/>
      <c r="B1201" s="401"/>
      <c r="C1201" s="401"/>
      <c r="D1201" s="401"/>
      <c r="E1201" s="401"/>
      <c r="F1201" s="401"/>
      <c r="G1201" s="401"/>
      <c r="H1201" s="401"/>
      <c r="I1201" s="401"/>
      <c r="J1201" s="403"/>
      <c r="K1201" s="401"/>
      <c r="L1201" s="401"/>
      <c r="M1201" s="401"/>
      <c r="N1201" s="401"/>
    </row>
    <row r="1202" spans="1:14" ht="12.75">
      <c r="A1202" s="400"/>
      <c r="B1202" s="400" t="s">
        <v>635</v>
      </c>
      <c r="C1202" s="400" t="s">
        <v>636</v>
      </c>
      <c r="D1202" s="400" t="s">
        <v>1938</v>
      </c>
      <c r="E1202" s="400" t="s">
        <v>1939</v>
      </c>
      <c r="F1202" s="400" t="s">
        <v>636</v>
      </c>
      <c r="G1202" s="400"/>
      <c r="H1202" s="400" t="s">
        <v>315</v>
      </c>
      <c r="I1202" s="400" t="s">
        <v>636</v>
      </c>
      <c r="J1202" s="402">
        <v>2195.4</v>
      </c>
      <c r="K1202" s="400" t="s">
        <v>639</v>
      </c>
      <c r="L1202" s="400" t="s">
        <v>640</v>
      </c>
      <c r="M1202" s="400" t="s">
        <v>806</v>
      </c>
      <c r="N1202" s="400" t="s">
        <v>1900</v>
      </c>
    </row>
    <row r="1203" spans="1:14" ht="12.75">
      <c r="A1203" s="401"/>
      <c r="B1203" s="401"/>
      <c r="C1203" s="401"/>
      <c r="D1203" s="401"/>
      <c r="E1203" s="401"/>
      <c r="F1203" s="401"/>
      <c r="G1203" s="401"/>
      <c r="H1203" s="401"/>
      <c r="I1203" s="401"/>
      <c r="J1203" s="403"/>
      <c r="K1203" s="401"/>
      <c r="L1203" s="401"/>
      <c r="M1203" s="401"/>
      <c r="N1203" s="401"/>
    </row>
    <row r="1204" spans="1:14" ht="12.75">
      <c r="A1204" s="400"/>
      <c r="B1204" s="400" t="s">
        <v>635</v>
      </c>
      <c r="C1204" s="400" t="s">
        <v>636</v>
      </c>
      <c r="D1204" s="400" t="s">
        <v>1940</v>
      </c>
      <c r="E1204" s="400" t="s">
        <v>1941</v>
      </c>
      <c r="F1204" s="400" t="s">
        <v>636</v>
      </c>
      <c r="G1204" s="400"/>
      <c r="H1204" s="400" t="s">
        <v>220</v>
      </c>
      <c r="I1204" s="400" t="s">
        <v>636</v>
      </c>
      <c r="J1204" s="404">
        <v>237.5</v>
      </c>
      <c r="K1204" s="400" t="s">
        <v>639</v>
      </c>
      <c r="L1204" s="400" t="s">
        <v>640</v>
      </c>
      <c r="M1204" s="400" t="s">
        <v>641</v>
      </c>
      <c r="N1204" s="400" t="s">
        <v>1749</v>
      </c>
    </row>
    <row r="1205" spans="1:14" ht="12.75">
      <c r="A1205" s="401"/>
      <c r="B1205" s="401"/>
      <c r="C1205" s="401"/>
      <c r="D1205" s="401"/>
      <c r="E1205" s="401"/>
      <c r="F1205" s="401"/>
      <c r="G1205" s="401"/>
      <c r="H1205" s="401"/>
      <c r="I1205" s="401"/>
      <c r="J1205" s="403"/>
      <c r="K1205" s="401"/>
      <c r="L1205" s="401"/>
      <c r="M1205" s="401"/>
      <c r="N1205" s="401"/>
    </row>
    <row r="1206" spans="1:14" ht="12.75">
      <c r="A1206" s="400"/>
      <c r="B1206" s="400" t="s">
        <v>635</v>
      </c>
      <c r="C1206" s="400" t="s">
        <v>636</v>
      </c>
      <c r="D1206" s="400" t="s">
        <v>1942</v>
      </c>
      <c r="E1206" s="400" t="s">
        <v>1943</v>
      </c>
      <c r="F1206" s="400" t="s">
        <v>636</v>
      </c>
      <c r="G1206" s="400"/>
      <c r="H1206" s="400" t="s">
        <v>220</v>
      </c>
      <c r="I1206" s="400" t="s">
        <v>636</v>
      </c>
      <c r="J1206" s="404">
        <v>210</v>
      </c>
      <c r="K1206" s="400" t="s">
        <v>639</v>
      </c>
      <c r="L1206" s="400" t="s">
        <v>640</v>
      </c>
      <c r="M1206" s="400" t="s">
        <v>641</v>
      </c>
      <c r="N1206" s="400" t="s">
        <v>1749</v>
      </c>
    </row>
    <row r="1207" spans="1:14" ht="12.75">
      <c r="A1207" s="401"/>
      <c r="B1207" s="401"/>
      <c r="C1207" s="401"/>
      <c r="D1207" s="401"/>
      <c r="E1207" s="401"/>
      <c r="F1207" s="401"/>
      <c r="G1207" s="401"/>
      <c r="H1207" s="401"/>
      <c r="I1207" s="401"/>
      <c r="J1207" s="403"/>
      <c r="K1207" s="401"/>
      <c r="L1207" s="401"/>
      <c r="M1207" s="401"/>
      <c r="N1207" s="401"/>
    </row>
    <row r="1208" spans="1:14" ht="12.75">
      <c r="A1208" s="400"/>
      <c r="B1208" s="400" t="s">
        <v>635</v>
      </c>
      <c r="C1208" s="400" t="s">
        <v>636</v>
      </c>
      <c r="D1208" s="400" t="s">
        <v>1944</v>
      </c>
      <c r="E1208" s="400" t="s">
        <v>1945</v>
      </c>
      <c r="F1208" s="400" t="s">
        <v>636</v>
      </c>
      <c r="G1208" s="400"/>
      <c r="H1208" s="400" t="s">
        <v>220</v>
      </c>
      <c r="I1208" s="400" t="s">
        <v>636</v>
      </c>
      <c r="J1208" s="404">
        <v>237.5</v>
      </c>
      <c r="K1208" s="400" t="s">
        <v>639</v>
      </c>
      <c r="L1208" s="400" t="s">
        <v>640</v>
      </c>
      <c r="M1208" s="400" t="s">
        <v>641</v>
      </c>
      <c r="N1208" s="400" t="s">
        <v>1749</v>
      </c>
    </row>
    <row r="1209" spans="1:14" ht="12.75">
      <c r="A1209" s="401"/>
      <c r="B1209" s="401"/>
      <c r="C1209" s="401"/>
      <c r="D1209" s="401"/>
      <c r="E1209" s="401"/>
      <c r="F1209" s="401"/>
      <c r="G1209" s="401"/>
      <c r="H1209" s="401"/>
      <c r="I1209" s="401"/>
      <c r="J1209" s="403"/>
      <c r="K1209" s="401"/>
      <c r="L1209" s="401"/>
      <c r="M1209" s="401"/>
      <c r="N1209" s="401"/>
    </row>
    <row r="1210" spans="1:14" ht="12.75">
      <c r="A1210" s="400"/>
      <c r="B1210" s="400" t="s">
        <v>635</v>
      </c>
      <c r="C1210" s="400" t="s">
        <v>636</v>
      </c>
      <c r="D1210" s="400" t="s">
        <v>1946</v>
      </c>
      <c r="E1210" s="400" t="s">
        <v>1947</v>
      </c>
      <c r="F1210" s="400" t="s">
        <v>636</v>
      </c>
      <c r="G1210" s="400"/>
      <c r="H1210" s="400" t="s">
        <v>315</v>
      </c>
      <c r="I1210" s="400" t="s">
        <v>636</v>
      </c>
      <c r="J1210" s="402">
        <v>14645</v>
      </c>
      <c r="K1210" s="400" t="s">
        <v>639</v>
      </c>
      <c r="L1210" s="400" t="s">
        <v>640</v>
      </c>
      <c r="M1210" s="400" t="s">
        <v>754</v>
      </c>
      <c r="N1210" s="400" t="s">
        <v>755</v>
      </c>
    </row>
    <row r="1211" spans="1:14" ht="12.75">
      <c r="A1211" s="401"/>
      <c r="B1211" s="401"/>
      <c r="C1211" s="401"/>
      <c r="D1211" s="401"/>
      <c r="E1211" s="401"/>
      <c r="F1211" s="401"/>
      <c r="G1211" s="401"/>
      <c r="H1211" s="401"/>
      <c r="I1211" s="401"/>
      <c r="J1211" s="403"/>
      <c r="K1211" s="401"/>
      <c r="L1211" s="401"/>
      <c r="M1211" s="401"/>
      <c r="N1211" s="401"/>
    </row>
    <row r="1212" spans="1:14" ht="12.75">
      <c r="A1212" s="400"/>
      <c r="B1212" s="400" t="s">
        <v>635</v>
      </c>
      <c r="C1212" s="400" t="s">
        <v>636</v>
      </c>
      <c r="D1212" s="400" t="s">
        <v>1948</v>
      </c>
      <c r="E1212" s="400" t="s">
        <v>1949</v>
      </c>
      <c r="F1212" s="400" t="s">
        <v>636</v>
      </c>
      <c r="G1212" s="400"/>
      <c r="H1212" s="400" t="s">
        <v>315</v>
      </c>
      <c r="I1212" s="400" t="s">
        <v>636</v>
      </c>
      <c r="J1212" s="404">
        <v>225</v>
      </c>
      <c r="K1212" s="400" t="s">
        <v>639</v>
      </c>
      <c r="L1212" s="400" t="s">
        <v>640</v>
      </c>
      <c r="M1212" s="400" t="s">
        <v>689</v>
      </c>
      <c r="N1212" s="400" t="s">
        <v>1915</v>
      </c>
    </row>
    <row r="1213" spans="1:14" ht="12.75">
      <c r="A1213" s="401"/>
      <c r="B1213" s="401"/>
      <c r="C1213" s="401"/>
      <c r="D1213" s="401"/>
      <c r="E1213" s="401"/>
      <c r="F1213" s="401"/>
      <c r="G1213" s="401"/>
      <c r="H1213" s="401"/>
      <c r="I1213" s="401"/>
      <c r="J1213" s="403"/>
      <c r="K1213" s="401"/>
      <c r="L1213" s="401"/>
      <c r="M1213" s="401"/>
      <c r="N1213" s="401"/>
    </row>
    <row r="1214" spans="1:14" ht="12.75">
      <c r="A1214" s="400"/>
      <c r="B1214" s="400" t="s">
        <v>635</v>
      </c>
      <c r="C1214" s="400" t="s">
        <v>636</v>
      </c>
      <c r="D1214" s="400" t="s">
        <v>1950</v>
      </c>
      <c r="E1214" s="400" t="s">
        <v>1951</v>
      </c>
      <c r="F1214" s="400" t="s">
        <v>636</v>
      </c>
      <c r="G1214" s="400"/>
      <c r="H1214" s="400" t="s">
        <v>315</v>
      </c>
      <c r="I1214" s="400" t="s">
        <v>636</v>
      </c>
      <c r="J1214" s="402">
        <v>4022.6</v>
      </c>
      <c r="K1214" s="400" t="s">
        <v>639</v>
      </c>
      <c r="L1214" s="400" t="s">
        <v>640</v>
      </c>
      <c r="M1214" s="400" t="s">
        <v>689</v>
      </c>
      <c r="N1214" s="400" t="s">
        <v>1915</v>
      </c>
    </row>
    <row r="1215" spans="1:14" ht="12.75">
      <c r="A1215" s="401"/>
      <c r="B1215" s="401"/>
      <c r="C1215" s="401"/>
      <c r="D1215" s="401"/>
      <c r="E1215" s="401"/>
      <c r="F1215" s="401"/>
      <c r="G1215" s="401"/>
      <c r="H1215" s="401"/>
      <c r="I1215" s="401"/>
      <c r="J1215" s="403"/>
      <c r="K1215" s="401"/>
      <c r="L1215" s="401"/>
      <c r="M1215" s="401"/>
      <c r="N1215" s="401"/>
    </row>
    <row r="1216" spans="1:14" ht="12.75">
      <c r="A1216" s="400"/>
      <c r="B1216" s="400" t="s">
        <v>635</v>
      </c>
      <c r="C1216" s="400" t="s">
        <v>636</v>
      </c>
      <c r="D1216" s="400" t="s">
        <v>1952</v>
      </c>
      <c r="E1216" s="400" t="s">
        <v>1953</v>
      </c>
      <c r="F1216" s="400" t="s">
        <v>636</v>
      </c>
      <c r="G1216" s="400"/>
      <c r="H1216" s="400" t="s">
        <v>315</v>
      </c>
      <c r="I1216" s="400" t="s">
        <v>636</v>
      </c>
      <c r="J1216" s="402">
        <v>2860</v>
      </c>
      <c r="K1216" s="400" t="s">
        <v>639</v>
      </c>
      <c r="L1216" s="400" t="s">
        <v>640</v>
      </c>
      <c r="M1216" s="400" t="s">
        <v>689</v>
      </c>
      <c r="N1216" s="400" t="s">
        <v>1926</v>
      </c>
    </row>
    <row r="1217" spans="1:14" ht="12.75">
      <c r="A1217" s="401"/>
      <c r="B1217" s="401"/>
      <c r="C1217" s="401"/>
      <c r="D1217" s="401"/>
      <c r="E1217" s="401"/>
      <c r="F1217" s="401"/>
      <c r="G1217" s="401"/>
      <c r="H1217" s="401"/>
      <c r="I1217" s="401"/>
      <c r="J1217" s="403"/>
      <c r="K1217" s="401"/>
      <c r="L1217" s="401"/>
      <c r="M1217" s="401"/>
      <c r="N1217" s="401"/>
    </row>
    <row r="1218" spans="1:14" ht="12.75">
      <c r="A1218" s="400"/>
      <c r="B1218" s="400" t="s">
        <v>635</v>
      </c>
      <c r="C1218" s="400" t="s">
        <v>636</v>
      </c>
      <c r="D1218" s="400" t="s">
        <v>1954</v>
      </c>
      <c r="E1218" s="400" t="s">
        <v>1955</v>
      </c>
      <c r="F1218" s="400" t="s">
        <v>636</v>
      </c>
      <c r="G1218" s="400"/>
      <c r="H1218" s="400" t="s">
        <v>315</v>
      </c>
      <c r="I1218" s="400" t="s">
        <v>636</v>
      </c>
      <c r="J1218" s="402">
        <v>3189.84</v>
      </c>
      <c r="K1218" s="400" t="s">
        <v>639</v>
      </c>
      <c r="L1218" s="400" t="s">
        <v>640</v>
      </c>
      <c r="M1218" s="400" t="s">
        <v>689</v>
      </c>
      <c r="N1218" s="400" t="s">
        <v>1923</v>
      </c>
    </row>
    <row r="1219" spans="1:14" ht="12.75">
      <c r="A1219" s="401"/>
      <c r="B1219" s="401"/>
      <c r="C1219" s="401"/>
      <c r="D1219" s="401"/>
      <c r="E1219" s="401"/>
      <c r="F1219" s="401"/>
      <c r="G1219" s="401"/>
      <c r="H1219" s="401"/>
      <c r="I1219" s="401"/>
      <c r="J1219" s="403"/>
      <c r="K1219" s="401"/>
      <c r="L1219" s="401"/>
      <c r="M1219" s="401"/>
      <c r="N1219" s="401"/>
    </row>
    <row r="1220" spans="1:14" ht="12.75">
      <c r="A1220" s="400"/>
      <c r="B1220" s="400" t="s">
        <v>635</v>
      </c>
      <c r="C1220" s="400" t="s">
        <v>636</v>
      </c>
      <c r="D1220" s="400" t="s">
        <v>1956</v>
      </c>
      <c r="E1220" s="400" t="s">
        <v>1957</v>
      </c>
      <c r="F1220" s="400" t="s">
        <v>636</v>
      </c>
      <c r="G1220" s="400"/>
      <c r="H1220" s="400" t="s">
        <v>220</v>
      </c>
      <c r="I1220" s="400" t="s">
        <v>636</v>
      </c>
      <c r="J1220" s="404">
        <v>237.5</v>
      </c>
      <c r="K1220" s="400" t="s">
        <v>639</v>
      </c>
      <c r="L1220" s="400" t="s">
        <v>640</v>
      </c>
      <c r="M1220" s="400" t="s">
        <v>641</v>
      </c>
      <c r="N1220" s="400" t="s">
        <v>1749</v>
      </c>
    </row>
    <row r="1221" spans="1:14" ht="12.75">
      <c r="A1221" s="401"/>
      <c r="B1221" s="401"/>
      <c r="C1221" s="401"/>
      <c r="D1221" s="401"/>
      <c r="E1221" s="401"/>
      <c r="F1221" s="401"/>
      <c r="G1221" s="401"/>
      <c r="H1221" s="401"/>
      <c r="I1221" s="401"/>
      <c r="J1221" s="403"/>
      <c r="K1221" s="401"/>
      <c r="L1221" s="401"/>
      <c r="M1221" s="401"/>
      <c r="N1221" s="401"/>
    </row>
    <row r="1222" spans="1:14" ht="12.75">
      <c r="A1222" s="400"/>
      <c r="B1222" s="400" t="s">
        <v>635</v>
      </c>
      <c r="C1222" s="400" t="s">
        <v>636</v>
      </c>
      <c r="D1222" s="400" t="s">
        <v>1958</v>
      </c>
      <c r="E1222" s="400" t="s">
        <v>1959</v>
      </c>
      <c r="F1222" s="400" t="s">
        <v>636</v>
      </c>
      <c r="G1222" s="400"/>
      <c r="H1222" s="400" t="s">
        <v>220</v>
      </c>
      <c r="I1222" s="400" t="s">
        <v>636</v>
      </c>
      <c r="J1222" s="404">
        <v>212.5</v>
      </c>
      <c r="K1222" s="400" t="s">
        <v>639</v>
      </c>
      <c r="L1222" s="400" t="s">
        <v>640</v>
      </c>
      <c r="M1222" s="400" t="s">
        <v>641</v>
      </c>
      <c r="N1222" s="400" t="s">
        <v>1749</v>
      </c>
    </row>
    <row r="1223" spans="1:14" ht="12.75">
      <c r="A1223" s="401"/>
      <c r="B1223" s="401"/>
      <c r="C1223" s="401"/>
      <c r="D1223" s="401"/>
      <c r="E1223" s="401"/>
      <c r="F1223" s="401"/>
      <c r="G1223" s="401"/>
      <c r="H1223" s="401"/>
      <c r="I1223" s="401"/>
      <c r="J1223" s="403"/>
      <c r="K1223" s="401"/>
      <c r="L1223" s="401"/>
      <c r="M1223" s="401"/>
      <c r="N1223" s="401"/>
    </row>
    <row r="1224" spans="1:14" ht="12.75">
      <c r="A1224" s="400"/>
      <c r="B1224" s="400" t="s">
        <v>635</v>
      </c>
      <c r="C1224" s="400" t="s">
        <v>636</v>
      </c>
      <c r="D1224" s="400" t="s">
        <v>1960</v>
      </c>
      <c r="E1224" s="400" t="s">
        <v>1961</v>
      </c>
      <c r="F1224" s="400" t="s">
        <v>636</v>
      </c>
      <c r="G1224" s="400"/>
      <c r="H1224" s="400" t="s">
        <v>220</v>
      </c>
      <c r="I1224" s="400" t="s">
        <v>636</v>
      </c>
      <c r="J1224" s="402">
        <v>5784.02</v>
      </c>
      <c r="K1224" s="400" t="s">
        <v>639</v>
      </c>
      <c r="L1224" s="400" t="s">
        <v>1442</v>
      </c>
      <c r="M1224" s="400" t="s">
        <v>1962</v>
      </c>
      <c r="N1224" s="400" t="s">
        <v>1963</v>
      </c>
    </row>
    <row r="1225" spans="1:14" ht="12.75">
      <c r="A1225" s="401"/>
      <c r="B1225" s="401"/>
      <c r="C1225" s="401"/>
      <c r="D1225" s="401"/>
      <c r="E1225" s="401"/>
      <c r="F1225" s="401"/>
      <c r="G1225" s="401"/>
      <c r="H1225" s="401"/>
      <c r="I1225" s="401"/>
      <c r="J1225" s="403"/>
      <c r="K1225" s="401"/>
      <c r="L1225" s="401"/>
      <c r="M1225" s="401"/>
      <c r="N1225" s="401"/>
    </row>
    <row r="1226" spans="1:14" ht="12.75">
      <c r="A1226" s="400"/>
      <c r="B1226" s="400" t="s">
        <v>635</v>
      </c>
      <c r="C1226" s="400" t="s">
        <v>636</v>
      </c>
      <c r="D1226" s="400" t="s">
        <v>1964</v>
      </c>
      <c r="E1226" s="400" t="s">
        <v>1965</v>
      </c>
      <c r="F1226" s="400" t="s">
        <v>636</v>
      </c>
      <c r="G1226" s="400"/>
      <c r="H1226" s="400" t="s">
        <v>220</v>
      </c>
      <c r="I1226" s="400" t="s">
        <v>636</v>
      </c>
      <c r="J1226" s="404">
        <v>210</v>
      </c>
      <c r="K1226" s="400" t="s">
        <v>639</v>
      </c>
      <c r="L1226" s="400" t="s">
        <v>640</v>
      </c>
      <c r="M1226" s="400" t="s">
        <v>641</v>
      </c>
      <c r="N1226" s="400" t="s">
        <v>1749</v>
      </c>
    </row>
    <row r="1227" spans="1:14" ht="12.75">
      <c r="A1227" s="401"/>
      <c r="B1227" s="401"/>
      <c r="C1227" s="401"/>
      <c r="D1227" s="401"/>
      <c r="E1227" s="401"/>
      <c r="F1227" s="401"/>
      <c r="G1227" s="401"/>
      <c r="H1227" s="401"/>
      <c r="I1227" s="401"/>
      <c r="J1227" s="403"/>
      <c r="K1227" s="401"/>
      <c r="L1227" s="401"/>
      <c r="M1227" s="401"/>
      <c r="N1227" s="401"/>
    </row>
    <row r="1228" spans="1:14" ht="12.75">
      <c r="A1228" s="400"/>
      <c r="B1228" s="400" t="s">
        <v>635</v>
      </c>
      <c r="C1228" s="400" t="s">
        <v>636</v>
      </c>
      <c r="D1228" s="400" t="s">
        <v>1966</v>
      </c>
      <c r="E1228" s="400" t="s">
        <v>1967</v>
      </c>
      <c r="F1228" s="400" t="s">
        <v>636</v>
      </c>
      <c r="G1228" s="400"/>
      <c r="H1228" s="400" t="s">
        <v>220</v>
      </c>
      <c r="I1228" s="400" t="s">
        <v>636</v>
      </c>
      <c r="J1228" s="404">
        <v>237.5</v>
      </c>
      <c r="K1228" s="400" t="s">
        <v>639</v>
      </c>
      <c r="L1228" s="400" t="s">
        <v>640</v>
      </c>
      <c r="M1228" s="400" t="s">
        <v>641</v>
      </c>
      <c r="N1228" s="400" t="s">
        <v>1749</v>
      </c>
    </row>
    <row r="1229" spans="1:14" ht="12.75">
      <c r="A1229" s="401"/>
      <c r="B1229" s="401"/>
      <c r="C1229" s="401"/>
      <c r="D1229" s="401"/>
      <c r="E1229" s="401"/>
      <c r="F1229" s="401"/>
      <c r="G1229" s="401"/>
      <c r="H1229" s="401"/>
      <c r="I1229" s="401"/>
      <c r="J1229" s="403"/>
      <c r="K1229" s="401"/>
      <c r="L1229" s="401"/>
      <c r="M1229" s="401"/>
      <c r="N1229" s="401"/>
    </row>
    <row r="1230" spans="1:14" ht="12.75">
      <c r="A1230" s="400"/>
      <c r="B1230" s="400" t="s">
        <v>635</v>
      </c>
      <c r="C1230" s="400" t="s">
        <v>636</v>
      </c>
      <c r="D1230" s="400" t="s">
        <v>1968</v>
      </c>
      <c r="E1230" s="400" t="s">
        <v>1969</v>
      </c>
      <c r="F1230" s="400" t="s">
        <v>636</v>
      </c>
      <c r="G1230" s="400"/>
      <c r="H1230" s="400" t="s">
        <v>220</v>
      </c>
      <c r="I1230" s="400" t="s">
        <v>636</v>
      </c>
      <c r="J1230" s="404">
        <v>237.5</v>
      </c>
      <c r="K1230" s="400" t="s">
        <v>639</v>
      </c>
      <c r="L1230" s="400" t="s">
        <v>640</v>
      </c>
      <c r="M1230" s="400" t="s">
        <v>641</v>
      </c>
      <c r="N1230" s="400" t="s">
        <v>1749</v>
      </c>
    </row>
    <row r="1231" spans="1:14" ht="12.75">
      <c r="A1231" s="401"/>
      <c r="B1231" s="401"/>
      <c r="C1231" s="401"/>
      <c r="D1231" s="401"/>
      <c r="E1231" s="401"/>
      <c r="F1231" s="401"/>
      <c r="G1231" s="401"/>
      <c r="H1231" s="401"/>
      <c r="I1231" s="401"/>
      <c r="J1231" s="403"/>
      <c r="K1231" s="401"/>
      <c r="L1231" s="401"/>
      <c r="M1231" s="401"/>
      <c r="N1231" s="401"/>
    </row>
    <row r="1232" spans="1:14" ht="12.75">
      <c r="A1232" s="400"/>
      <c r="B1232" s="400" t="s">
        <v>635</v>
      </c>
      <c r="C1232" s="400" t="s">
        <v>636</v>
      </c>
      <c r="D1232" s="400" t="s">
        <v>1970</v>
      </c>
      <c r="E1232" s="400" t="s">
        <v>1971</v>
      </c>
      <c r="F1232" s="400" t="s">
        <v>636</v>
      </c>
      <c r="G1232" s="400"/>
      <c r="H1232" s="400" t="s">
        <v>220</v>
      </c>
      <c r="I1232" s="400" t="s">
        <v>636</v>
      </c>
      <c r="J1232" s="404">
        <v>237.5</v>
      </c>
      <c r="K1232" s="400" t="s">
        <v>639</v>
      </c>
      <c r="L1232" s="400" t="s">
        <v>640</v>
      </c>
      <c r="M1232" s="400" t="s">
        <v>641</v>
      </c>
      <c r="N1232" s="400" t="s">
        <v>1749</v>
      </c>
    </row>
    <row r="1233" spans="1:14" ht="12.75">
      <c r="A1233" s="401"/>
      <c r="B1233" s="401"/>
      <c r="C1233" s="401"/>
      <c r="D1233" s="401"/>
      <c r="E1233" s="401"/>
      <c r="F1233" s="401"/>
      <c r="G1233" s="401"/>
      <c r="H1233" s="401"/>
      <c r="I1233" s="401"/>
      <c r="J1233" s="403"/>
      <c r="K1233" s="401"/>
      <c r="L1233" s="401"/>
      <c r="M1233" s="401"/>
      <c r="N1233" s="401"/>
    </row>
    <row r="1234" spans="1:14" ht="12.75">
      <c r="A1234" s="400"/>
      <c r="B1234" s="400" t="s">
        <v>635</v>
      </c>
      <c r="C1234" s="400" t="s">
        <v>636</v>
      </c>
      <c r="D1234" s="400" t="s">
        <v>1972</v>
      </c>
      <c r="E1234" s="400" t="s">
        <v>1973</v>
      </c>
      <c r="F1234" s="400" t="s">
        <v>636</v>
      </c>
      <c r="G1234" s="400"/>
      <c r="H1234" s="400" t="s">
        <v>220</v>
      </c>
      <c r="I1234" s="400" t="s">
        <v>636</v>
      </c>
      <c r="J1234" s="404">
        <v>237.5</v>
      </c>
      <c r="K1234" s="400" t="s">
        <v>639</v>
      </c>
      <c r="L1234" s="400" t="s">
        <v>640</v>
      </c>
      <c r="M1234" s="400" t="s">
        <v>641</v>
      </c>
      <c r="N1234" s="400" t="s">
        <v>1749</v>
      </c>
    </row>
    <row r="1235" spans="1:14" ht="12.75">
      <c r="A1235" s="401"/>
      <c r="B1235" s="401"/>
      <c r="C1235" s="401"/>
      <c r="D1235" s="401"/>
      <c r="E1235" s="401"/>
      <c r="F1235" s="401"/>
      <c r="G1235" s="401"/>
      <c r="H1235" s="401"/>
      <c r="I1235" s="401"/>
      <c r="J1235" s="403"/>
      <c r="K1235" s="401"/>
      <c r="L1235" s="401"/>
      <c r="M1235" s="401"/>
      <c r="N1235" s="401"/>
    </row>
    <row r="1236" spans="1:14" ht="12.75">
      <c r="A1236" s="400"/>
      <c r="B1236" s="400" t="s">
        <v>635</v>
      </c>
      <c r="C1236" s="400" t="s">
        <v>636</v>
      </c>
      <c r="D1236" s="400" t="s">
        <v>1974</v>
      </c>
      <c r="E1236" s="400" t="s">
        <v>1975</v>
      </c>
      <c r="F1236" s="400" t="s">
        <v>636</v>
      </c>
      <c r="G1236" s="400"/>
      <c r="H1236" s="400" t="s">
        <v>220</v>
      </c>
      <c r="I1236" s="400" t="s">
        <v>636</v>
      </c>
      <c r="J1236" s="404">
        <v>262.5</v>
      </c>
      <c r="K1236" s="400" t="s">
        <v>639</v>
      </c>
      <c r="L1236" s="400" t="s">
        <v>640</v>
      </c>
      <c r="M1236" s="400" t="s">
        <v>641</v>
      </c>
      <c r="N1236" s="400" t="s">
        <v>1749</v>
      </c>
    </row>
    <row r="1237" spans="1:14" ht="12.75">
      <c r="A1237" s="401"/>
      <c r="B1237" s="401"/>
      <c r="C1237" s="401"/>
      <c r="D1237" s="401"/>
      <c r="E1237" s="401"/>
      <c r="F1237" s="401"/>
      <c r="G1237" s="401"/>
      <c r="H1237" s="401"/>
      <c r="I1237" s="401"/>
      <c r="J1237" s="403"/>
      <c r="K1237" s="401"/>
      <c r="L1237" s="401"/>
      <c r="M1237" s="401"/>
      <c r="N1237" s="401"/>
    </row>
    <row r="1238" spans="1:14" ht="12.75">
      <c r="A1238" s="400"/>
      <c r="B1238" s="400" t="s">
        <v>635</v>
      </c>
      <c r="C1238" s="400" t="s">
        <v>636</v>
      </c>
      <c r="D1238" s="400" t="s">
        <v>1976</v>
      </c>
      <c r="E1238" s="400" t="s">
        <v>1977</v>
      </c>
      <c r="F1238" s="400" t="s">
        <v>636</v>
      </c>
      <c r="G1238" s="400"/>
      <c r="H1238" s="400" t="s">
        <v>315</v>
      </c>
      <c r="I1238" s="400" t="s">
        <v>636</v>
      </c>
      <c r="J1238" s="402">
        <v>2700</v>
      </c>
      <c r="K1238" s="400" t="s">
        <v>639</v>
      </c>
      <c r="L1238" s="400" t="s">
        <v>640</v>
      </c>
      <c r="M1238" s="400" t="s">
        <v>689</v>
      </c>
      <c r="N1238" s="400" t="s">
        <v>1918</v>
      </c>
    </row>
    <row r="1239" spans="1:14" ht="12.75">
      <c r="A1239" s="401"/>
      <c r="B1239" s="401"/>
      <c r="C1239" s="401"/>
      <c r="D1239" s="401"/>
      <c r="E1239" s="401"/>
      <c r="F1239" s="401"/>
      <c r="G1239" s="401"/>
      <c r="H1239" s="401"/>
      <c r="I1239" s="401"/>
      <c r="J1239" s="403"/>
      <c r="K1239" s="401"/>
      <c r="L1239" s="401"/>
      <c r="M1239" s="401"/>
      <c r="N1239" s="401"/>
    </row>
    <row r="1240" spans="1:14" ht="12.75">
      <c r="A1240" s="400"/>
      <c r="B1240" s="400" t="s">
        <v>635</v>
      </c>
      <c r="C1240" s="400" t="s">
        <v>636</v>
      </c>
      <c r="D1240" s="400" t="s">
        <v>1978</v>
      </c>
      <c r="E1240" s="400" t="s">
        <v>1979</v>
      </c>
      <c r="F1240" s="400" t="s">
        <v>636</v>
      </c>
      <c r="G1240" s="400"/>
      <c r="H1240" s="400" t="s">
        <v>315</v>
      </c>
      <c r="I1240" s="400" t="s">
        <v>636</v>
      </c>
      <c r="J1240" s="404">
        <v>624</v>
      </c>
      <c r="K1240" s="400" t="s">
        <v>639</v>
      </c>
      <c r="L1240" s="400" t="s">
        <v>640</v>
      </c>
      <c r="M1240" s="400" t="s">
        <v>689</v>
      </c>
      <c r="N1240" s="400" t="s">
        <v>1926</v>
      </c>
    </row>
    <row r="1241" spans="1:14" ht="12.75">
      <c r="A1241" s="401"/>
      <c r="B1241" s="401"/>
      <c r="C1241" s="401"/>
      <c r="D1241" s="401"/>
      <c r="E1241" s="401"/>
      <c r="F1241" s="401"/>
      <c r="G1241" s="401"/>
      <c r="H1241" s="401"/>
      <c r="I1241" s="401"/>
      <c r="J1241" s="403"/>
      <c r="K1241" s="401"/>
      <c r="L1241" s="401"/>
      <c r="M1241" s="401"/>
      <c r="N1241" s="401"/>
    </row>
    <row r="1242" spans="1:14" ht="12.75">
      <c r="A1242" s="400"/>
      <c r="B1242" s="400" t="s">
        <v>635</v>
      </c>
      <c r="C1242" s="400" t="s">
        <v>636</v>
      </c>
      <c r="D1242" s="400" t="s">
        <v>1980</v>
      </c>
      <c r="E1242" s="400" t="s">
        <v>1981</v>
      </c>
      <c r="F1242" s="400" t="s">
        <v>636</v>
      </c>
      <c r="G1242" s="400"/>
      <c r="H1242" s="400" t="s">
        <v>315</v>
      </c>
      <c r="I1242" s="400" t="s">
        <v>636</v>
      </c>
      <c r="J1242" s="404">
        <v>859.96</v>
      </c>
      <c r="K1242" s="400" t="s">
        <v>639</v>
      </c>
      <c r="L1242" s="400" t="s">
        <v>640</v>
      </c>
      <c r="M1242" s="400" t="s">
        <v>689</v>
      </c>
      <c r="N1242" s="400" t="s">
        <v>1915</v>
      </c>
    </row>
    <row r="1243" spans="1:14" ht="12.75">
      <c r="A1243" s="401"/>
      <c r="B1243" s="401"/>
      <c r="C1243" s="401"/>
      <c r="D1243" s="401"/>
      <c r="E1243" s="401"/>
      <c r="F1243" s="401"/>
      <c r="G1243" s="401"/>
      <c r="H1243" s="401"/>
      <c r="I1243" s="401"/>
      <c r="J1243" s="403"/>
      <c r="K1243" s="401"/>
      <c r="L1243" s="401"/>
      <c r="M1243" s="401"/>
      <c r="N1243" s="401"/>
    </row>
    <row r="1244" spans="1:14" ht="12.75">
      <c r="A1244" s="400"/>
      <c r="B1244" s="400" t="s">
        <v>635</v>
      </c>
      <c r="C1244" s="400" t="s">
        <v>636</v>
      </c>
      <c r="D1244" s="400" t="s">
        <v>1982</v>
      </c>
      <c r="E1244" s="400" t="s">
        <v>1983</v>
      </c>
      <c r="F1244" s="400" t="s">
        <v>636</v>
      </c>
      <c r="G1244" s="400"/>
      <c r="H1244" s="400" t="s">
        <v>315</v>
      </c>
      <c r="I1244" s="400" t="s">
        <v>636</v>
      </c>
      <c r="J1244" s="402">
        <v>3879.84</v>
      </c>
      <c r="K1244" s="400" t="s">
        <v>639</v>
      </c>
      <c r="L1244" s="400" t="s">
        <v>640</v>
      </c>
      <c r="M1244" s="400" t="s">
        <v>689</v>
      </c>
      <c r="N1244" s="400" t="s">
        <v>1923</v>
      </c>
    </row>
    <row r="1245" spans="1:14" ht="12.75">
      <c r="A1245" s="401"/>
      <c r="B1245" s="401"/>
      <c r="C1245" s="401"/>
      <c r="D1245" s="401"/>
      <c r="E1245" s="401"/>
      <c r="F1245" s="401"/>
      <c r="G1245" s="401"/>
      <c r="H1245" s="401"/>
      <c r="I1245" s="401"/>
      <c r="J1245" s="403"/>
      <c r="K1245" s="401"/>
      <c r="L1245" s="401"/>
      <c r="M1245" s="401"/>
      <c r="N1245" s="401"/>
    </row>
    <row r="1246" spans="1:14" ht="12.75">
      <c r="A1246" s="400"/>
      <c r="B1246" s="400" t="s">
        <v>635</v>
      </c>
      <c r="C1246" s="400" t="s">
        <v>636</v>
      </c>
      <c r="D1246" s="400" t="s">
        <v>1984</v>
      </c>
      <c r="E1246" s="400" t="s">
        <v>1985</v>
      </c>
      <c r="F1246" s="400" t="s">
        <v>636</v>
      </c>
      <c r="G1246" s="400"/>
      <c r="H1246" s="400" t="s">
        <v>220</v>
      </c>
      <c r="I1246" s="400" t="s">
        <v>636</v>
      </c>
      <c r="J1246" s="404">
        <v>237.5</v>
      </c>
      <c r="K1246" s="400" t="s">
        <v>639</v>
      </c>
      <c r="L1246" s="400" t="s">
        <v>640</v>
      </c>
      <c r="M1246" s="400" t="s">
        <v>641</v>
      </c>
      <c r="N1246" s="400" t="s">
        <v>1749</v>
      </c>
    </row>
    <row r="1247" spans="1:14" ht="12.75">
      <c r="A1247" s="401"/>
      <c r="B1247" s="401"/>
      <c r="C1247" s="401"/>
      <c r="D1247" s="401"/>
      <c r="E1247" s="401"/>
      <c r="F1247" s="401"/>
      <c r="G1247" s="401"/>
      <c r="H1247" s="401"/>
      <c r="I1247" s="401"/>
      <c r="J1247" s="403"/>
      <c r="K1247" s="401"/>
      <c r="L1247" s="401"/>
      <c r="M1247" s="401"/>
      <c r="N1247" s="401"/>
    </row>
    <row r="1248" spans="1:14" ht="12.75">
      <c r="A1248" s="400"/>
      <c r="B1248" s="400" t="s">
        <v>635</v>
      </c>
      <c r="C1248" s="400" t="s">
        <v>636</v>
      </c>
      <c r="D1248" s="400" t="s">
        <v>1986</v>
      </c>
      <c r="E1248" s="400" t="s">
        <v>1987</v>
      </c>
      <c r="F1248" s="400" t="s">
        <v>636</v>
      </c>
      <c r="G1248" s="400"/>
      <c r="H1248" s="400" t="s">
        <v>220</v>
      </c>
      <c r="I1248" s="400" t="s">
        <v>636</v>
      </c>
      <c r="J1248" s="404">
        <v>262.5</v>
      </c>
      <c r="K1248" s="400" t="s">
        <v>639</v>
      </c>
      <c r="L1248" s="400" t="s">
        <v>640</v>
      </c>
      <c r="M1248" s="400" t="s">
        <v>641</v>
      </c>
      <c r="N1248" s="400" t="s">
        <v>1749</v>
      </c>
    </row>
    <row r="1249" spans="1:14" ht="12.75">
      <c r="A1249" s="401"/>
      <c r="B1249" s="401"/>
      <c r="C1249" s="401"/>
      <c r="D1249" s="401"/>
      <c r="E1249" s="401"/>
      <c r="F1249" s="401"/>
      <c r="G1249" s="401"/>
      <c r="H1249" s="401"/>
      <c r="I1249" s="401"/>
      <c r="J1249" s="403"/>
      <c r="K1249" s="401"/>
      <c r="L1249" s="401"/>
      <c r="M1249" s="401"/>
      <c r="N1249" s="401"/>
    </row>
    <row r="1250" spans="1:14" ht="12.75">
      <c r="A1250" s="400"/>
      <c r="B1250" s="400" t="s">
        <v>635</v>
      </c>
      <c r="C1250" s="400" t="s">
        <v>636</v>
      </c>
      <c r="D1250" s="400" t="s">
        <v>1988</v>
      </c>
      <c r="E1250" s="400" t="s">
        <v>1989</v>
      </c>
      <c r="F1250" s="400" t="s">
        <v>636</v>
      </c>
      <c r="G1250" s="400"/>
      <c r="H1250" s="400" t="s">
        <v>315</v>
      </c>
      <c r="I1250" s="400" t="s">
        <v>636</v>
      </c>
      <c r="J1250" s="402">
        <v>1321.3</v>
      </c>
      <c r="K1250" s="400" t="s">
        <v>639</v>
      </c>
      <c r="L1250" s="400" t="s">
        <v>640</v>
      </c>
      <c r="M1250" s="400" t="s">
        <v>806</v>
      </c>
      <c r="N1250" s="400" t="s">
        <v>1900</v>
      </c>
    </row>
    <row r="1251" spans="1:14" ht="12.75">
      <c r="A1251" s="401"/>
      <c r="B1251" s="401"/>
      <c r="C1251" s="401"/>
      <c r="D1251" s="401"/>
      <c r="E1251" s="401"/>
      <c r="F1251" s="401"/>
      <c r="G1251" s="401"/>
      <c r="H1251" s="401"/>
      <c r="I1251" s="401"/>
      <c r="J1251" s="403"/>
      <c r="K1251" s="401"/>
      <c r="L1251" s="401"/>
      <c r="M1251" s="401"/>
      <c r="N1251" s="401"/>
    </row>
    <row r="1252" spans="1:14" ht="12.75">
      <c r="A1252" s="400"/>
      <c r="B1252" s="400" t="s">
        <v>635</v>
      </c>
      <c r="C1252" s="400" t="s">
        <v>636</v>
      </c>
      <c r="D1252" s="400" t="s">
        <v>1990</v>
      </c>
      <c r="E1252" s="400" t="s">
        <v>1991</v>
      </c>
      <c r="F1252" s="400" t="s">
        <v>636</v>
      </c>
      <c r="G1252" s="400"/>
      <c r="H1252" s="400" t="s">
        <v>220</v>
      </c>
      <c r="I1252" s="400" t="s">
        <v>636</v>
      </c>
      <c r="J1252" s="404">
        <v>237.5</v>
      </c>
      <c r="K1252" s="400" t="s">
        <v>639</v>
      </c>
      <c r="L1252" s="400" t="s">
        <v>640</v>
      </c>
      <c r="M1252" s="400" t="s">
        <v>641</v>
      </c>
      <c r="N1252" s="400" t="s">
        <v>1749</v>
      </c>
    </row>
    <row r="1253" spans="1:14" ht="12.75">
      <c r="A1253" s="401"/>
      <c r="B1253" s="401"/>
      <c r="C1253" s="401"/>
      <c r="D1253" s="401"/>
      <c r="E1253" s="401"/>
      <c r="F1253" s="401"/>
      <c r="G1253" s="401"/>
      <c r="H1253" s="401"/>
      <c r="I1253" s="401"/>
      <c r="J1253" s="403"/>
      <c r="K1253" s="401"/>
      <c r="L1253" s="401"/>
      <c r="M1253" s="401"/>
      <c r="N1253" s="401"/>
    </row>
    <row r="1254" spans="1:14" ht="12.75">
      <c r="A1254" s="400"/>
      <c r="B1254" s="400" t="s">
        <v>635</v>
      </c>
      <c r="C1254" s="400" t="s">
        <v>636</v>
      </c>
      <c r="D1254" s="400" t="s">
        <v>1992</v>
      </c>
      <c r="E1254" s="400" t="s">
        <v>1993</v>
      </c>
      <c r="F1254" s="400" t="s">
        <v>636</v>
      </c>
      <c r="G1254" s="400"/>
      <c r="H1254" s="400" t="s">
        <v>220</v>
      </c>
      <c r="I1254" s="400" t="s">
        <v>636</v>
      </c>
      <c r="J1254" s="404">
        <v>237.5</v>
      </c>
      <c r="K1254" s="400" t="s">
        <v>639</v>
      </c>
      <c r="L1254" s="400" t="s">
        <v>640</v>
      </c>
      <c r="M1254" s="400" t="s">
        <v>641</v>
      </c>
      <c r="N1254" s="400" t="s">
        <v>1749</v>
      </c>
    </row>
    <row r="1255" spans="1:14" ht="12.75">
      <c r="A1255" s="401"/>
      <c r="B1255" s="401"/>
      <c r="C1255" s="401"/>
      <c r="D1255" s="401"/>
      <c r="E1255" s="401"/>
      <c r="F1255" s="401"/>
      <c r="G1255" s="401"/>
      <c r="H1255" s="401"/>
      <c r="I1255" s="401"/>
      <c r="J1255" s="403"/>
      <c r="K1255" s="401"/>
      <c r="L1255" s="401"/>
      <c r="M1255" s="401"/>
      <c r="N1255" s="401"/>
    </row>
    <row r="1256" spans="1:14" ht="12.75">
      <c r="A1256" s="400"/>
      <c r="B1256" s="400" t="s">
        <v>635</v>
      </c>
      <c r="C1256" s="400" t="s">
        <v>636</v>
      </c>
      <c r="D1256" s="400" t="s">
        <v>1994</v>
      </c>
      <c r="E1256" s="400" t="s">
        <v>1995</v>
      </c>
      <c r="F1256" s="400" t="s">
        <v>636</v>
      </c>
      <c r="G1256" s="400"/>
      <c r="H1256" s="400" t="s">
        <v>220</v>
      </c>
      <c r="I1256" s="400" t="s">
        <v>636</v>
      </c>
      <c r="J1256" s="404">
        <v>237.5</v>
      </c>
      <c r="K1256" s="400" t="s">
        <v>639</v>
      </c>
      <c r="L1256" s="400" t="s">
        <v>640</v>
      </c>
      <c r="M1256" s="400" t="s">
        <v>641</v>
      </c>
      <c r="N1256" s="400" t="s">
        <v>1749</v>
      </c>
    </row>
    <row r="1257" spans="1:14" ht="12.75">
      <c r="A1257" s="401"/>
      <c r="B1257" s="401"/>
      <c r="C1257" s="401"/>
      <c r="D1257" s="401"/>
      <c r="E1257" s="401"/>
      <c r="F1257" s="401"/>
      <c r="G1257" s="401"/>
      <c r="H1257" s="401"/>
      <c r="I1257" s="401"/>
      <c r="J1257" s="403"/>
      <c r="K1257" s="401"/>
      <c r="L1257" s="401"/>
      <c r="M1257" s="401"/>
      <c r="N1257" s="401"/>
    </row>
    <row r="1258" spans="1:14" ht="12.75">
      <c r="A1258" s="400"/>
      <c r="B1258" s="400" t="s">
        <v>635</v>
      </c>
      <c r="C1258" s="400" t="s">
        <v>636</v>
      </c>
      <c r="D1258" s="400" t="s">
        <v>1996</v>
      </c>
      <c r="E1258" s="400" t="s">
        <v>1997</v>
      </c>
      <c r="F1258" s="400" t="s">
        <v>636</v>
      </c>
      <c r="G1258" s="400"/>
      <c r="H1258" s="400" t="s">
        <v>220</v>
      </c>
      <c r="I1258" s="400" t="s">
        <v>636</v>
      </c>
      <c r="J1258" s="404">
        <v>237.5</v>
      </c>
      <c r="K1258" s="400" t="s">
        <v>639</v>
      </c>
      <c r="L1258" s="400" t="s">
        <v>640</v>
      </c>
      <c r="M1258" s="400" t="s">
        <v>641</v>
      </c>
      <c r="N1258" s="400" t="s">
        <v>1749</v>
      </c>
    </row>
    <row r="1259" spans="1:14" ht="12.75">
      <c r="A1259" s="401"/>
      <c r="B1259" s="401"/>
      <c r="C1259" s="401"/>
      <c r="D1259" s="401"/>
      <c r="E1259" s="401"/>
      <c r="F1259" s="401"/>
      <c r="G1259" s="401"/>
      <c r="H1259" s="401"/>
      <c r="I1259" s="401"/>
      <c r="J1259" s="403"/>
      <c r="K1259" s="401"/>
      <c r="L1259" s="401"/>
      <c r="M1259" s="401"/>
      <c r="N1259" s="401"/>
    </row>
    <row r="1260" spans="1:14" ht="12.75">
      <c r="A1260" s="400"/>
      <c r="B1260" s="400" t="s">
        <v>635</v>
      </c>
      <c r="C1260" s="400" t="s">
        <v>636</v>
      </c>
      <c r="D1260" s="400" t="s">
        <v>1998</v>
      </c>
      <c r="E1260" s="400" t="s">
        <v>1999</v>
      </c>
      <c r="F1260" s="400" t="s">
        <v>636</v>
      </c>
      <c r="G1260" s="400"/>
      <c r="H1260" s="400" t="s">
        <v>220</v>
      </c>
      <c r="I1260" s="400" t="s">
        <v>636</v>
      </c>
      <c r="J1260" s="404">
        <v>237.5</v>
      </c>
      <c r="K1260" s="400" t="s">
        <v>639</v>
      </c>
      <c r="L1260" s="400" t="s">
        <v>640</v>
      </c>
      <c r="M1260" s="400" t="s">
        <v>641</v>
      </c>
      <c r="N1260" s="400" t="s">
        <v>1749</v>
      </c>
    </row>
    <row r="1261" spans="1:14" ht="12.75">
      <c r="A1261" s="401"/>
      <c r="B1261" s="401"/>
      <c r="C1261" s="401"/>
      <c r="D1261" s="401"/>
      <c r="E1261" s="401"/>
      <c r="F1261" s="401"/>
      <c r="G1261" s="401"/>
      <c r="H1261" s="401"/>
      <c r="I1261" s="401"/>
      <c r="J1261" s="403"/>
      <c r="K1261" s="401"/>
      <c r="L1261" s="401"/>
      <c r="M1261" s="401"/>
      <c r="N1261" s="401"/>
    </row>
    <row r="1262" spans="1:14" ht="12.75">
      <c r="A1262" s="400"/>
      <c r="B1262" s="400" t="s">
        <v>635</v>
      </c>
      <c r="C1262" s="400" t="s">
        <v>636</v>
      </c>
      <c r="D1262" s="400" t="s">
        <v>2000</v>
      </c>
      <c r="E1262" s="400" t="s">
        <v>2001</v>
      </c>
      <c r="F1262" s="400" t="s">
        <v>636</v>
      </c>
      <c r="G1262" s="400"/>
      <c r="H1262" s="400" t="s">
        <v>315</v>
      </c>
      <c r="I1262" s="400" t="s">
        <v>636</v>
      </c>
      <c r="J1262" s="402">
        <v>2595.6</v>
      </c>
      <c r="K1262" s="400" t="s">
        <v>639</v>
      </c>
      <c r="L1262" s="400" t="s">
        <v>640</v>
      </c>
      <c r="M1262" s="400" t="s">
        <v>689</v>
      </c>
      <c r="N1262" s="400" t="s">
        <v>1929</v>
      </c>
    </row>
    <row r="1263" spans="1:14" ht="12.75">
      <c r="A1263" s="401"/>
      <c r="B1263" s="401"/>
      <c r="C1263" s="401"/>
      <c r="D1263" s="401"/>
      <c r="E1263" s="401"/>
      <c r="F1263" s="401"/>
      <c r="G1263" s="401"/>
      <c r="H1263" s="401"/>
      <c r="I1263" s="401"/>
      <c r="J1263" s="403"/>
      <c r="K1263" s="401"/>
      <c r="L1263" s="401"/>
      <c r="M1263" s="401"/>
      <c r="N1263" s="401"/>
    </row>
    <row r="1264" spans="1:14" ht="12.75">
      <c r="A1264" s="400"/>
      <c r="B1264" s="400" t="s">
        <v>635</v>
      </c>
      <c r="C1264" s="400" t="s">
        <v>636</v>
      </c>
      <c r="D1264" s="400" t="s">
        <v>2002</v>
      </c>
      <c r="E1264" s="400" t="s">
        <v>2003</v>
      </c>
      <c r="F1264" s="400" t="s">
        <v>636</v>
      </c>
      <c r="G1264" s="400"/>
      <c r="H1264" s="400" t="s">
        <v>315</v>
      </c>
      <c r="I1264" s="400" t="s">
        <v>636</v>
      </c>
      <c r="J1264" s="402">
        <v>3906.4</v>
      </c>
      <c r="K1264" s="400" t="s">
        <v>639</v>
      </c>
      <c r="L1264" s="400" t="s">
        <v>640</v>
      </c>
      <c r="M1264" s="400" t="s">
        <v>689</v>
      </c>
      <c r="N1264" s="400" t="s">
        <v>1923</v>
      </c>
    </row>
    <row r="1265" spans="1:14" ht="12.75">
      <c r="A1265" s="401"/>
      <c r="B1265" s="401"/>
      <c r="C1265" s="401"/>
      <c r="D1265" s="401"/>
      <c r="E1265" s="401"/>
      <c r="F1265" s="401"/>
      <c r="G1265" s="401"/>
      <c r="H1265" s="401"/>
      <c r="I1265" s="401"/>
      <c r="J1265" s="403"/>
      <c r="K1265" s="401"/>
      <c r="L1265" s="401"/>
      <c r="M1265" s="401"/>
      <c r="N1265" s="401"/>
    </row>
    <row r="1266" spans="1:14" ht="12.75">
      <c r="A1266" s="400"/>
      <c r="B1266" s="400" t="s">
        <v>635</v>
      </c>
      <c r="C1266" s="400" t="s">
        <v>636</v>
      </c>
      <c r="D1266" s="400" t="s">
        <v>2004</v>
      </c>
      <c r="E1266" s="400" t="s">
        <v>2005</v>
      </c>
      <c r="F1266" s="400" t="s">
        <v>636</v>
      </c>
      <c r="G1266" s="400"/>
      <c r="H1266" s="400" t="s">
        <v>315</v>
      </c>
      <c r="I1266" s="400" t="s">
        <v>636</v>
      </c>
      <c r="J1266" s="402">
        <v>2047.5</v>
      </c>
      <c r="K1266" s="400" t="s">
        <v>639</v>
      </c>
      <c r="L1266" s="400" t="s">
        <v>640</v>
      </c>
      <c r="M1266" s="400" t="s">
        <v>689</v>
      </c>
      <c r="N1266" s="400" t="s">
        <v>1915</v>
      </c>
    </row>
    <row r="1267" spans="1:14" ht="12.75">
      <c r="A1267" s="401"/>
      <c r="B1267" s="401"/>
      <c r="C1267" s="401"/>
      <c r="D1267" s="401"/>
      <c r="E1267" s="401"/>
      <c r="F1267" s="401"/>
      <c r="G1267" s="401"/>
      <c r="H1267" s="401"/>
      <c r="I1267" s="401"/>
      <c r="J1267" s="403"/>
      <c r="K1267" s="401"/>
      <c r="L1267" s="401"/>
      <c r="M1267" s="401"/>
      <c r="N1267" s="401"/>
    </row>
    <row r="1268" spans="1:14" ht="12.75">
      <c r="A1268" s="400"/>
      <c r="B1268" s="400" t="s">
        <v>635</v>
      </c>
      <c r="C1268" s="400" t="s">
        <v>636</v>
      </c>
      <c r="D1268" s="400" t="s">
        <v>2006</v>
      </c>
      <c r="E1268" s="400" t="s">
        <v>2007</v>
      </c>
      <c r="F1268" s="400" t="s">
        <v>636</v>
      </c>
      <c r="G1268" s="400"/>
      <c r="H1268" s="400" t="s">
        <v>315</v>
      </c>
      <c r="I1268" s="400" t="s">
        <v>636</v>
      </c>
      <c r="J1268" s="402">
        <v>2262</v>
      </c>
      <c r="K1268" s="400" t="s">
        <v>639</v>
      </c>
      <c r="L1268" s="400" t="s">
        <v>640</v>
      </c>
      <c r="M1268" s="400" t="s">
        <v>689</v>
      </c>
      <c r="N1268" s="400" t="s">
        <v>1926</v>
      </c>
    </row>
    <row r="1269" spans="1:14" ht="12.75">
      <c r="A1269" s="401"/>
      <c r="B1269" s="401"/>
      <c r="C1269" s="401"/>
      <c r="D1269" s="401"/>
      <c r="E1269" s="401"/>
      <c r="F1269" s="401"/>
      <c r="G1269" s="401"/>
      <c r="H1269" s="401"/>
      <c r="I1269" s="401"/>
      <c r="J1269" s="403"/>
      <c r="K1269" s="401"/>
      <c r="L1269" s="401"/>
      <c r="M1269" s="401"/>
      <c r="N1269" s="401"/>
    </row>
    <row r="1270" spans="1:14" ht="12.75">
      <c r="A1270" s="400"/>
      <c r="B1270" s="400" t="s">
        <v>635</v>
      </c>
      <c r="C1270" s="400" t="s">
        <v>636</v>
      </c>
      <c r="D1270" s="400" t="s">
        <v>2008</v>
      </c>
      <c r="E1270" s="400" t="s">
        <v>2009</v>
      </c>
      <c r="F1270" s="400" t="s">
        <v>636</v>
      </c>
      <c r="G1270" s="400"/>
      <c r="H1270" s="400" t="s">
        <v>220</v>
      </c>
      <c r="I1270" s="400" t="s">
        <v>636</v>
      </c>
      <c r="J1270" s="404">
        <v>560</v>
      </c>
      <c r="K1270" s="400" t="s">
        <v>639</v>
      </c>
      <c r="L1270" s="400" t="s">
        <v>819</v>
      </c>
      <c r="M1270" s="400" t="s">
        <v>430</v>
      </c>
      <c r="N1270" s="400" t="s">
        <v>2010</v>
      </c>
    </row>
    <row r="1271" spans="1:14" ht="12.75">
      <c r="A1271" s="401"/>
      <c r="B1271" s="401"/>
      <c r="C1271" s="401"/>
      <c r="D1271" s="401"/>
      <c r="E1271" s="401"/>
      <c r="F1271" s="401"/>
      <c r="G1271" s="401"/>
      <c r="H1271" s="401"/>
      <c r="I1271" s="401"/>
      <c r="J1271" s="403"/>
      <c r="K1271" s="401"/>
      <c r="L1271" s="401"/>
      <c r="M1271" s="401"/>
      <c r="N1271" s="401"/>
    </row>
    <row r="1272" spans="1:14" ht="12.75">
      <c r="A1272" s="400"/>
      <c r="B1272" s="400" t="s">
        <v>635</v>
      </c>
      <c r="C1272" s="400" t="s">
        <v>636</v>
      </c>
      <c r="D1272" s="400" t="s">
        <v>2011</v>
      </c>
      <c r="E1272" s="400" t="s">
        <v>2012</v>
      </c>
      <c r="F1272" s="400" t="s">
        <v>636</v>
      </c>
      <c r="G1272" s="400"/>
      <c r="H1272" s="400" t="s">
        <v>220</v>
      </c>
      <c r="I1272" s="400" t="s">
        <v>636</v>
      </c>
      <c r="J1272" s="402">
        <v>1015</v>
      </c>
      <c r="K1272" s="400" t="s">
        <v>639</v>
      </c>
      <c r="L1272" s="400" t="s">
        <v>816</v>
      </c>
      <c r="M1272" s="400" t="s">
        <v>430</v>
      </c>
      <c r="N1272" s="400" t="s">
        <v>2010</v>
      </c>
    </row>
    <row r="1273" spans="1:14" ht="12.75">
      <c r="A1273" s="401"/>
      <c r="B1273" s="401"/>
      <c r="C1273" s="401"/>
      <c r="D1273" s="401"/>
      <c r="E1273" s="401"/>
      <c r="F1273" s="401"/>
      <c r="G1273" s="401"/>
      <c r="H1273" s="401"/>
      <c r="I1273" s="401"/>
      <c r="J1273" s="403"/>
      <c r="K1273" s="401"/>
      <c r="L1273" s="401"/>
      <c r="M1273" s="401"/>
      <c r="N1273" s="401"/>
    </row>
    <row r="1274" spans="1:14" ht="12.75">
      <c r="A1274" s="400"/>
      <c r="B1274" s="400" t="s">
        <v>635</v>
      </c>
      <c r="C1274" s="400" t="s">
        <v>636</v>
      </c>
      <c r="D1274" s="400" t="s">
        <v>2013</v>
      </c>
      <c r="E1274" s="400" t="s">
        <v>2014</v>
      </c>
      <c r="F1274" s="400" t="s">
        <v>636</v>
      </c>
      <c r="G1274" s="400"/>
      <c r="H1274" s="400" t="s">
        <v>220</v>
      </c>
      <c r="I1274" s="400" t="s">
        <v>636</v>
      </c>
      <c r="J1274" s="404">
        <v>736</v>
      </c>
      <c r="K1274" s="400" t="s">
        <v>639</v>
      </c>
      <c r="L1274" s="400" t="s">
        <v>819</v>
      </c>
      <c r="M1274" s="400" t="s">
        <v>430</v>
      </c>
      <c r="N1274" s="400" t="s">
        <v>2015</v>
      </c>
    </row>
    <row r="1275" spans="1:14" ht="12.75">
      <c r="A1275" s="401"/>
      <c r="B1275" s="401"/>
      <c r="C1275" s="401"/>
      <c r="D1275" s="401"/>
      <c r="E1275" s="401"/>
      <c r="F1275" s="401"/>
      <c r="G1275" s="401"/>
      <c r="H1275" s="401"/>
      <c r="I1275" s="401"/>
      <c r="J1275" s="403"/>
      <c r="K1275" s="401"/>
      <c r="L1275" s="401"/>
      <c r="M1275" s="401"/>
      <c r="N1275" s="401"/>
    </row>
    <row r="1276" spans="1:14" ht="12.75">
      <c r="A1276" s="400"/>
      <c r="B1276" s="400" t="s">
        <v>635</v>
      </c>
      <c r="C1276" s="400" t="s">
        <v>636</v>
      </c>
      <c r="D1276" s="400" t="s">
        <v>2016</v>
      </c>
      <c r="E1276" s="400" t="s">
        <v>2017</v>
      </c>
      <c r="F1276" s="400" t="s">
        <v>636</v>
      </c>
      <c r="G1276" s="400"/>
      <c r="H1276" s="400" t="s">
        <v>220</v>
      </c>
      <c r="I1276" s="400" t="s">
        <v>636</v>
      </c>
      <c r="J1276" s="404">
        <v>237.5</v>
      </c>
      <c r="K1276" s="400" t="s">
        <v>639</v>
      </c>
      <c r="L1276" s="400" t="s">
        <v>640</v>
      </c>
      <c r="M1276" s="400" t="s">
        <v>641</v>
      </c>
      <c r="N1276" s="400" t="s">
        <v>1749</v>
      </c>
    </row>
    <row r="1277" spans="1:14" ht="12.75">
      <c r="A1277" s="401"/>
      <c r="B1277" s="401"/>
      <c r="C1277" s="401"/>
      <c r="D1277" s="401"/>
      <c r="E1277" s="401"/>
      <c r="F1277" s="401"/>
      <c r="G1277" s="401"/>
      <c r="H1277" s="401"/>
      <c r="I1277" s="401"/>
      <c r="J1277" s="403"/>
      <c r="K1277" s="401"/>
      <c r="L1277" s="401"/>
      <c r="M1277" s="401"/>
      <c r="N1277" s="401"/>
    </row>
    <row r="1278" spans="1:14" ht="12.75">
      <c r="A1278" s="400"/>
      <c r="B1278" s="400" t="s">
        <v>635</v>
      </c>
      <c r="C1278" s="400" t="s">
        <v>636</v>
      </c>
      <c r="D1278" s="400" t="s">
        <v>2018</v>
      </c>
      <c r="E1278" s="400" t="s">
        <v>2019</v>
      </c>
      <c r="F1278" s="400" t="s">
        <v>636</v>
      </c>
      <c r="G1278" s="400"/>
      <c r="H1278" s="400" t="s">
        <v>220</v>
      </c>
      <c r="I1278" s="400" t="s">
        <v>636</v>
      </c>
      <c r="J1278" s="404">
        <v>237.5</v>
      </c>
      <c r="K1278" s="400" t="s">
        <v>639</v>
      </c>
      <c r="L1278" s="400" t="s">
        <v>640</v>
      </c>
      <c r="M1278" s="400" t="s">
        <v>641</v>
      </c>
      <c r="N1278" s="400" t="s">
        <v>1749</v>
      </c>
    </row>
    <row r="1279" spans="1:14" ht="12.75">
      <c r="A1279" s="401"/>
      <c r="B1279" s="401"/>
      <c r="C1279" s="401"/>
      <c r="D1279" s="401"/>
      <c r="E1279" s="401"/>
      <c r="F1279" s="401"/>
      <c r="G1279" s="401"/>
      <c r="H1279" s="401"/>
      <c r="I1279" s="401"/>
      <c r="J1279" s="403"/>
      <c r="K1279" s="401"/>
      <c r="L1279" s="401"/>
      <c r="M1279" s="401"/>
      <c r="N1279" s="401"/>
    </row>
    <row r="1280" spans="1:14" ht="12.75">
      <c r="A1280" s="400"/>
      <c r="B1280" s="400" t="s">
        <v>635</v>
      </c>
      <c r="C1280" s="400" t="s">
        <v>636</v>
      </c>
      <c r="D1280" s="400" t="s">
        <v>2020</v>
      </c>
      <c r="E1280" s="400" t="s">
        <v>2021</v>
      </c>
      <c r="F1280" s="400" t="s">
        <v>636</v>
      </c>
      <c r="G1280" s="400"/>
      <c r="H1280" s="400" t="s">
        <v>220</v>
      </c>
      <c r="I1280" s="400" t="s">
        <v>636</v>
      </c>
      <c r="J1280" s="404">
        <v>237.5</v>
      </c>
      <c r="K1280" s="400" t="s">
        <v>639</v>
      </c>
      <c r="L1280" s="400" t="s">
        <v>640</v>
      </c>
      <c r="M1280" s="400" t="s">
        <v>641</v>
      </c>
      <c r="N1280" s="400" t="s">
        <v>1749</v>
      </c>
    </row>
    <row r="1281" spans="1:14" ht="12.75">
      <c r="A1281" s="401"/>
      <c r="B1281" s="401"/>
      <c r="C1281" s="401"/>
      <c r="D1281" s="401"/>
      <c r="E1281" s="401"/>
      <c r="F1281" s="401"/>
      <c r="G1281" s="401"/>
      <c r="H1281" s="401"/>
      <c r="I1281" s="401"/>
      <c r="J1281" s="403"/>
      <c r="K1281" s="401"/>
      <c r="L1281" s="401"/>
      <c r="M1281" s="401"/>
      <c r="N1281" s="401"/>
    </row>
    <row r="1282" spans="1:14" ht="12.75">
      <c r="A1282" s="400"/>
      <c r="B1282" s="400" t="s">
        <v>635</v>
      </c>
      <c r="C1282" s="400" t="s">
        <v>636</v>
      </c>
      <c r="D1282" s="400" t="s">
        <v>2022</v>
      </c>
      <c r="E1282" s="400" t="s">
        <v>2023</v>
      </c>
      <c r="F1282" s="400" t="s">
        <v>636</v>
      </c>
      <c r="G1282" s="400"/>
      <c r="H1282" s="400" t="s">
        <v>315</v>
      </c>
      <c r="I1282" s="400" t="s">
        <v>636</v>
      </c>
      <c r="J1282" s="402">
        <v>2944.3</v>
      </c>
      <c r="K1282" s="400" t="s">
        <v>639</v>
      </c>
      <c r="L1282" s="400" t="s">
        <v>640</v>
      </c>
      <c r="M1282" s="400" t="s">
        <v>806</v>
      </c>
      <c r="N1282" s="400" t="s">
        <v>1900</v>
      </c>
    </row>
    <row r="1283" spans="1:14" ht="12.75">
      <c r="A1283" s="401"/>
      <c r="B1283" s="401"/>
      <c r="C1283" s="401"/>
      <c r="D1283" s="401"/>
      <c r="E1283" s="401"/>
      <c r="F1283" s="401"/>
      <c r="G1283" s="401"/>
      <c r="H1283" s="401"/>
      <c r="I1283" s="401"/>
      <c r="J1283" s="403"/>
      <c r="K1283" s="401"/>
      <c r="L1283" s="401"/>
      <c r="M1283" s="401"/>
      <c r="N1283" s="401"/>
    </row>
    <row r="1284" spans="1:14" ht="12.75">
      <c r="A1284" s="400"/>
      <c r="B1284" s="400" t="s">
        <v>635</v>
      </c>
      <c r="C1284" s="400" t="s">
        <v>636</v>
      </c>
      <c r="D1284" s="400" t="s">
        <v>2024</v>
      </c>
      <c r="E1284" s="400" t="s">
        <v>2025</v>
      </c>
      <c r="F1284" s="400" t="s">
        <v>636</v>
      </c>
      <c r="G1284" s="400"/>
      <c r="H1284" s="400" t="s">
        <v>220</v>
      </c>
      <c r="I1284" s="400" t="s">
        <v>636</v>
      </c>
      <c r="J1284" s="402">
        <v>3360</v>
      </c>
      <c r="K1284" s="400" t="s">
        <v>639</v>
      </c>
      <c r="L1284" s="400" t="s">
        <v>645</v>
      </c>
      <c r="M1284" s="400" t="s">
        <v>429</v>
      </c>
      <c r="N1284" s="400" t="s">
        <v>2026</v>
      </c>
    </row>
    <row r="1285" spans="1:14" ht="12.75">
      <c r="A1285" s="401"/>
      <c r="B1285" s="401"/>
      <c r="C1285" s="401"/>
      <c r="D1285" s="401"/>
      <c r="E1285" s="401"/>
      <c r="F1285" s="401"/>
      <c r="G1285" s="401"/>
      <c r="H1285" s="401"/>
      <c r="I1285" s="401"/>
      <c r="J1285" s="403"/>
      <c r="K1285" s="401"/>
      <c r="L1285" s="401"/>
      <c r="M1285" s="401"/>
      <c r="N1285" s="401"/>
    </row>
    <row r="1286" spans="1:14" ht="12.75">
      <c r="A1286" s="400"/>
      <c r="B1286" s="400" t="s">
        <v>635</v>
      </c>
      <c r="C1286" s="400" t="s">
        <v>636</v>
      </c>
      <c r="D1286" s="400" t="s">
        <v>2027</v>
      </c>
      <c r="E1286" s="400" t="s">
        <v>2028</v>
      </c>
      <c r="F1286" s="400" t="s">
        <v>636</v>
      </c>
      <c r="G1286" s="400"/>
      <c r="H1286" s="400" t="s">
        <v>220</v>
      </c>
      <c r="I1286" s="400" t="s">
        <v>636</v>
      </c>
      <c r="J1286" s="404">
        <v>237.5</v>
      </c>
      <c r="K1286" s="400" t="s">
        <v>639</v>
      </c>
      <c r="L1286" s="400" t="s">
        <v>640</v>
      </c>
      <c r="M1286" s="400" t="s">
        <v>641</v>
      </c>
      <c r="N1286" s="400" t="s">
        <v>1749</v>
      </c>
    </row>
    <row r="1287" spans="1:14" ht="12.75">
      <c r="A1287" s="401"/>
      <c r="B1287" s="401"/>
      <c r="C1287" s="401"/>
      <c r="D1287" s="401"/>
      <c r="E1287" s="401"/>
      <c r="F1287" s="401"/>
      <c r="G1287" s="401"/>
      <c r="H1287" s="401"/>
      <c r="I1287" s="401"/>
      <c r="J1287" s="403"/>
      <c r="K1287" s="401"/>
      <c r="L1287" s="401"/>
      <c r="M1287" s="401"/>
      <c r="N1287" s="401"/>
    </row>
    <row r="1288" spans="1:14" ht="12.75">
      <c r="A1288" s="400"/>
      <c r="B1288" s="400" t="s">
        <v>635</v>
      </c>
      <c r="C1288" s="400" t="s">
        <v>636</v>
      </c>
      <c r="D1288" s="400" t="s">
        <v>2029</v>
      </c>
      <c r="E1288" s="400" t="s">
        <v>2030</v>
      </c>
      <c r="F1288" s="400" t="s">
        <v>636</v>
      </c>
      <c r="G1288" s="400"/>
      <c r="H1288" s="400" t="s">
        <v>220</v>
      </c>
      <c r="I1288" s="400" t="s">
        <v>636</v>
      </c>
      <c r="J1288" s="402">
        <v>11534</v>
      </c>
      <c r="K1288" s="400" t="s">
        <v>639</v>
      </c>
      <c r="L1288" s="400" t="s">
        <v>819</v>
      </c>
      <c r="M1288" s="400" t="s">
        <v>835</v>
      </c>
      <c r="N1288" s="400" t="s">
        <v>1894</v>
      </c>
    </row>
    <row r="1289" spans="1:14" ht="12.75">
      <c r="A1289" s="401"/>
      <c r="B1289" s="401"/>
      <c r="C1289" s="401"/>
      <c r="D1289" s="401"/>
      <c r="E1289" s="401"/>
      <c r="F1289" s="401"/>
      <c r="G1289" s="401"/>
      <c r="H1289" s="401"/>
      <c r="I1289" s="401"/>
      <c r="J1289" s="403"/>
      <c r="K1289" s="401"/>
      <c r="L1289" s="401"/>
      <c r="M1289" s="401"/>
      <c r="N1289" s="401"/>
    </row>
    <row r="1290" spans="1:14" ht="12.75">
      <c r="A1290" s="400"/>
      <c r="B1290" s="400" t="s">
        <v>635</v>
      </c>
      <c r="C1290" s="400" t="s">
        <v>636</v>
      </c>
      <c r="D1290" s="400" t="s">
        <v>2031</v>
      </c>
      <c r="E1290" s="400" t="s">
        <v>2032</v>
      </c>
      <c r="F1290" s="400" t="s">
        <v>636</v>
      </c>
      <c r="G1290" s="400"/>
      <c r="H1290" s="400" t="s">
        <v>220</v>
      </c>
      <c r="I1290" s="400" t="s">
        <v>636</v>
      </c>
      <c r="J1290" s="404">
        <v>237.5</v>
      </c>
      <c r="K1290" s="400" t="s">
        <v>639</v>
      </c>
      <c r="L1290" s="400" t="s">
        <v>640</v>
      </c>
      <c r="M1290" s="400" t="s">
        <v>641</v>
      </c>
      <c r="N1290" s="400" t="s">
        <v>1749</v>
      </c>
    </row>
    <row r="1291" spans="1:14" ht="12.75">
      <c r="A1291" s="401"/>
      <c r="B1291" s="401"/>
      <c r="C1291" s="401"/>
      <c r="D1291" s="401"/>
      <c r="E1291" s="401"/>
      <c r="F1291" s="401"/>
      <c r="G1291" s="401"/>
      <c r="H1291" s="401"/>
      <c r="I1291" s="401"/>
      <c r="J1291" s="403"/>
      <c r="K1291" s="401"/>
      <c r="L1291" s="401"/>
      <c r="M1291" s="401"/>
      <c r="N1291" s="401"/>
    </row>
    <row r="1292" spans="1:14" ht="12.75">
      <c r="A1292" s="400"/>
      <c r="B1292" s="400" t="s">
        <v>635</v>
      </c>
      <c r="C1292" s="400" t="s">
        <v>636</v>
      </c>
      <c r="D1292" s="400" t="s">
        <v>2033</v>
      </c>
      <c r="E1292" s="400" t="s">
        <v>2034</v>
      </c>
      <c r="F1292" s="400" t="s">
        <v>636</v>
      </c>
      <c r="G1292" s="400"/>
      <c r="H1292" s="400" t="s">
        <v>220</v>
      </c>
      <c r="I1292" s="400" t="s">
        <v>636</v>
      </c>
      <c r="J1292" s="404">
        <v>237.5</v>
      </c>
      <c r="K1292" s="400" t="s">
        <v>639</v>
      </c>
      <c r="L1292" s="400" t="s">
        <v>640</v>
      </c>
      <c r="M1292" s="400" t="s">
        <v>641</v>
      </c>
      <c r="N1292" s="400" t="s">
        <v>1749</v>
      </c>
    </row>
    <row r="1293" spans="1:14" ht="12.75">
      <c r="A1293" s="401"/>
      <c r="B1293" s="401"/>
      <c r="C1293" s="401"/>
      <c r="D1293" s="401"/>
      <c r="E1293" s="401"/>
      <c r="F1293" s="401"/>
      <c r="G1293" s="401"/>
      <c r="H1293" s="401"/>
      <c r="I1293" s="401"/>
      <c r="J1293" s="403"/>
      <c r="K1293" s="401"/>
      <c r="L1293" s="401"/>
      <c r="M1293" s="401"/>
      <c r="N1293" s="401"/>
    </row>
    <row r="1294" spans="1:14" ht="12.75">
      <c r="A1294" s="400"/>
      <c r="B1294" s="400" t="s">
        <v>635</v>
      </c>
      <c r="C1294" s="400" t="s">
        <v>636</v>
      </c>
      <c r="D1294" s="400" t="s">
        <v>2035</v>
      </c>
      <c r="E1294" s="400" t="s">
        <v>2036</v>
      </c>
      <c r="F1294" s="400" t="s">
        <v>636</v>
      </c>
      <c r="G1294" s="400"/>
      <c r="H1294" s="400" t="s">
        <v>220</v>
      </c>
      <c r="I1294" s="400" t="s">
        <v>636</v>
      </c>
      <c r="J1294" s="404">
        <v>814.5</v>
      </c>
      <c r="K1294" s="400" t="s">
        <v>639</v>
      </c>
      <c r="L1294" s="400" t="s">
        <v>640</v>
      </c>
      <c r="M1294" s="400" t="s">
        <v>689</v>
      </c>
      <c r="N1294" s="400" t="s">
        <v>1929</v>
      </c>
    </row>
    <row r="1295" spans="1:14" ht="12.75">
      <c r="A1295" s="401"/>
      <c r="B1295" s="401"/>
      <c r="C1295" s="401"/>
      <c r="D1295" s="401"/>
      <c r="E1295" s="401"/>
      <c r="F1295" s="401"/>
      <c r="G1295" s="401"/>
      <c r="H1295" s="401"/>
      <c r="I1295" s="401"/>
      <c r="J1295" s="403"/>
      <c r="K1295" s="401"/>
      <c r="L1295" s="401"/>
      <c r="M1295" s="401"/>
      <c r="N1295" s="401"/>
    </row>
    <row r="1296" spans="1:14" ht="12.75">
      <c r="A1296" s="400"/>
      <c r="B1296" s="400" t="s">
        <v>635</v>
      </c>
      <c r="C1296" s="400" t="s">
        <v>636</v>
      </c>
      <c r="D1296" s="400" t="s">
        <v>2037</v>
      </c>
      <c r="E1296" s="400" t="s">
        <v>2038</v>
      </c>
      <c r="F1296" s="400" t="s">
        <v>636</v>
      </c>
      <c r="G1296" s="400"/>
      <c r="H1296" s="400" t="s">
        <v>220</v>
      </c>
      <c r="I1296" s="400" t="s">
        <v>636</v>
      </c>
      <c r="J1296" s="402">
        <v>3791.56</v>
      </c>
      <c r="K1296" s="400" t="s">
        <v>639</v>
      </c>
      <c r="L1296" s="400" t="s">
        <v>640</v>
      </c>
      <c r="M1296" s="400" t="s">
        <v>689</v>
      </c>
      <c r="N1296" s="400" t="s">
        <v>1915</v>
      </c>
    </row>
    <row r="1297" spans="1:14" ht="12.75">
      <c r="A1297" s="401"/>
      <c r="B1297" s="401"/>
      <c r="C1297" s="401"/>
      <c r="D1297" s="401"/>
      <c r="E1297" s="401"/>
      <c r="F1297" s="401"/>
      <c r="G1297" s="401"/>
      <c r="H1297" s="401"/>
      <c r="I1297" s="401"/>
      <c r="J1297" s="403"/>
      <c r="K1297" s="401"/>
      <c r="L1297" s="401"/>
      <c r="M1297" s="401"/>
      <c r="N1297" s="401"/>
    </row>
    <row r="1298" spans="1:14" ht="12.75">
      <c r="A1298" s="400"/>
      <c r="B1298" s="400" t="s">
        <v>635</v>
      </c>
      <c r="C1298" s="400" t="s">
        <v>636</v>
      </c>
      <c r="D1298" s="400" t="s">
        <v>2039</v>
      </c>
      <c r="E1298" s="400" t="s">
        <v>2040</v>
      </c>
      <c r="F1298" s="400" t="s">
        <v>636</v>
      </c>
      <c r="G1298" s="400"/>
      <c r="H1298" s="400" t="s">
        <v>220</v>
      </c>
      <c r="I1298" s="400" t="s">
        <v>636</v>
      </c>
      <c r="J1298" s="402">
        <v>4334.2</v>
      </c>
      <c r="K1298" s="400" t="s">
        <v>639</v>
      </c>
      <c r="L1298" s="400" t="s">
        <v>640</v>
      </c>
      <c r="M1298" s="400" t="s">
        <v>689</v>
      </c>
      <c r="N1298" s="400" t="s">
        <v>1923</v>
      </c>
    </row>
    <row r="1299" spans="1:14" ht="12.75">
      <c r="A1299" s="401"/>
      <c r="B1299" s="401"/>
      <c r="C1299" s="401"/>
      <c r="D1299" s="401"/>
      <c r="E1299" s="401"/>
      <c r="F1299" s="401"/>
      <c r="G1299" s="401"/>
      <c r="H1299" s="401"/>
      <c r="I1299" s="401"/>
      <c r="J1299" s="403"/>
      <c r="K1299" s="401"/>
      <c r="L1299" s="401"/>
      <c r="M1299" s="401"/>
      <c r="N1299" s="401"/>
    </row>
    <row r="1300" spans="1:14" ht="12.75">
      <c r="A1300" s="400"/>
      <c r="B1300" s="400" t="s">
        <v>635</v>
      </c>
      <c r="C1300" s="400" t="s">
        <v>636</v>
      </c>
      <c r="D1300" s="400" t="s">
        <v>2041</v>
      </c>
      <c r="E1300" s="400" t="s">
        <v>2042</v>
      </c>
      <c r="F1300" s="400" t="s">
        <v>636</v>
      </c>
      <c r="G1300" s="400"/>
      <c r="H1300" s="400" t="s">
        <v>220</v>
      </c>
      <c r="I1300" s="400" t="s">
        <v>636</v>
      </c>
      <c r="J1300" s="404">
        <v>624</v>
      </c>
      <c r="K1300" s="400" t="s">
        <v>639</v>
      </c>
      <c r="L1300" s="400" t="s">
        <v>640</v>
      </c>
      <c r="M1300" s="400" t="s">
        <v>689</v>
      </c>
      <c r="N1300" s="400" t="s">
        <v>1926</v>
      </c>
    </row>
    <row r="1301" spans="1:14" ht="12.75">
      <c r="A1301" s="401"/>
      <c r="B1301" s="401"/>
      <c r="C1301" s="401"/>
      <c r="D1301" s="401"/>
      <c r="E1301" s="401"/>
      <c r="F1301" s="401"/>
      <c r="G1301" s="401"/>
      <c r="H1301" s="401"/>
      <c r="I1301" s="401"/>
      <c r="J1301" s="403"/>
      <c r="K1301" s="401"/>
      <c r="L1301" s="401"/>
      <c r="M1301" s="401"/>
      <c r="N1301" s="401"/>
    </row>
    <row r="1302" spans="1:14" ht="12.75">
      <c r="A1302" s="400"/>
      <c r="B1302" s="400" t="s">
        <v>635</v>
      </c>
      <c r="C1302" s="400" t="s">
        <v>636</v>
      </c>
      <c r="D1302" s="400" t="s">
        <v>2043</v>
      </c>
      <c r="E1302" s="400" t="s">
        <v>2044</v>
      </c>
      <c r="F1302" s="400" t="s">
        <v>636</v>
      </c>
      <c r="G1302" s="400"/>
      <c r="H1302" s="400" t="s">
        <v>220</v>
      </c>
      <c r="I1302" s="400" t="s">
        <v>636</v>
      </c>
      <c r="J1302" s="404">
        <v>225</v>
      </c>
      <c r="K1302" s="400" t="s">
        <v>639</v>
      </c>
      <c r="L1302" s="400" t="s">
        <v>640</v>
      </c>
      <c r="M1302" s="400" t="s">
        <v>689</v>
      </c>
      <c r="N1302" s="400" t="s">
        <v>1915</v>
      </c>
    </row>
    <row r="1303" spans="1:14" ht="12.75">
      <c r="A1303" s="401"/>
      <c r="B1303" s="401"/>
      <c r="C1303" s="401"/>
      <c r="D1303" s="401"/>
      <c r="E1303" s="401"/>
      <c r="F1303" s="401"/>
      <c r="G1303" s="401"/>
      <c r="H1303" s="401"/>
      <c r="I1303" s="401"/>
      <c r="J1303" s="403"/>
      <c r="K1303" s="401"/>
      <c r="L1303" s="401"/>
      <c r="M1303" s="401"/>
      <c r="N1303" s="401"/>
    </row>
    <row r="1304" spans="1:14" ht="12.75">
      <c r="A1304" s="400"/>
      <c r="B1304" s="400" t="s">
        <v>635</v>
      </c>
      <c r="C1304" s="400" t="s">
        <v>636</v>
      </c>
      <c r="D1304" s="400" t="s">
        <v>2045</v>
      </c>
      <c r="E1304" s="400" t="s">
        <v>2046</v>
      </c>
      <c r="F1304" s="400" t="s">
        <v>636</v>
      </c>
      <c r="G1304" s="400"/>
      <c r="H1304" s="400" t="s">
        <v>220</v>
      </c>
      <c r="I1304" s="400" t="s">
        <v>636</v>
      </c>
      <c r="J1304" s="404">
        <v>237.5</v>
      </c>
      <c r="K1304" s="400" t="s">
        <v>639</v>
      </c>
      <c r="L1304" s="400" t="s">
        <v>640</v>
      </c>
      <c r="M1304" s="400" t="s">
        <v>641</v>
      </c>
      <c r="N1304" s="400" t="s">
        <v>1749</v>
      </c>
    </row>
    <row r="1305" spans="1:14" ht="12.75">
      <c r="A1305" s="401"/>
      <c r="B1305" s="401"/>
      <c r="C1305" s="401"/>
      <c r="D1305" s="401"/>
      <c r="E1305" s="401"/>
      <c r="F1305" s="401"/>
      <c r="G1305" s="401"/>
      <c r="H1305" s="401"/>
      <c r="I1305" s="401"/>
      <c r="J1305" s="403"/>
      <c r="K1305" s="401"/>
      <c r="L1305" s="401"/>
      <c r="M1305" s="401"/>
      <c r="N1305" s="401"/>
    </row>
    <row r="1306" spans="1:14" ht="12.75">
      <c r="A1306" s="400"/>
      <c r="B1306" s="400" t="s">
        <v>635</v>
      </c>
      <c r="C1306" s="400" t="s">
        <v>636</v>
      </c>
      <c r="D1306" s="400" t="s">
        <v>2047</v>
      </c>
      <c r="E1306" s="400" t="s">
        <v>2048</v>
      </c>
      <c r="F1306" s="400" t="s">
        <v>636</v>
      </c>
      <c r="G1306" s="400"/>
      <c r="H1306" s="400" t="s">
        <v>220</v>
      </c>
      <c r="I1306" s="400" t="s">
        <v>636</v>
      </c>
      <c r="J1306" s="404">
        <v>237.5</v>
      </c>
      <c r="K1306" s="400" t="s">
        <v>639</v>
      </c>
      <c r="L1306" s="400" t="s">
        <v>640</v>
      </c>
      <c r="M1306" s="400" t="s">
        <v>641</v>
      </c>
      <c r="N1306" s="400" t="s">
        <v>1749</v>
      </c>
    </row>
    <row r="1307" spans="1:14" ht="12.75">
      <c r="A1307" s="401"/>
      <c r="B1307" s="401"/>
      <c r="C1307" s="401"/>
      <c r="D1307" s="401"/>
      <c r="E1307" s="401"/>
      <c r="F1307" s="401"/>
      <c r="G1307" s="401"/>
      <c r="H1307" s="401"/>
      <c r="I1307" s="401"/>
      <c r="J1307" s="403"/>
      <c r="K1307" s="401"/>
      <c r="L1307" s="401"/>
      <c r="M1307" s="401"/>
      <c r="N1307" s="401"/>
    </row>
    <row r="1308" spans="1:14" ht="12.75">
      <c r="A1308" s="400"/>
      <c r="B1308" s="400" t="s">
        <v>635</v>
      </c>
      <c r="C1308" s="400" t="s">
        <v>636</v>
      </c>
      <c r="D1308" s="400" t="s">
        <v>2049</v>
      </c>
      <c r="E1308" s="400" t="s">
        <v>2050</v>
      </c>
      <c r="F1308" s="400" t="s">
        <v>636</v>
      </c>
      <c r="G1308" s="400"/>
      <c r="H1308" s="400" t="s">
        <v>220</v>
      </c>
      <c r="I1308" s="400" t="s">
        <v>636</v>
      </c>
      <c r="J1308" s="404">
        <v>237.5</v>
      </c>
      <c r="K1308" s="400" t="s">
        <v>639</v>
      </c>
      <c r="L1308" s="400" t="s">
        <v>640</v>
      </c>
      <c r="M1308" s="400" t="s">
        <v>641</v>
      </c>
      <c r="N1308" s="400" t="s">
        <v>1749</v>
      </c>
    </row>
    <row r="1309" spans="1:14" ht="12.75">
      <c r="A1309" s="401"/>
      <c r="B1309" s="401"/>
      <c r="C1309" s="401"/>
      <c r="D1309" s="401"/>
      <c r="E1309" s="401"/>
      <c r="F1309" s="401"/>
      <c r="G1309" s="401"/>
      <c r="H1309" s="401"/>
      <c r="I1309" s="401"/>
      <c r="J1309" s="403"/>
      <c r="K1309" s="401"/>
      <c r="L1309" s="401"/>
      <c r="M1309" s="401"/>
      <c r="N1309" s="401"/>
    </row>
    <row r="1310" spans="1:14" ht="12.75">
      <c r="A1310" s="400"/>
      <c r="B1310" s="400" t="s">
        <v>635</v>
      </c>
      <c r="C1310" s="400" t="s">
        <v>636</v>
      </c>
      <c r="D1310" s="400" t="s">
        <v>2051</v>
      </c>
      <c r="E1310" s="400" t="s">
        <v>2052</v>
      </c>
      <c r="F1310" s="400" t="s">
        <v>636</v>
      </c>
      <c r="G1310" s="400"/>
      <c r="H1310" s="400" t="s">
        <v>220</v>
      </c>
      <c r="I1310" s="400" t="s">
        <v>636</v>
      </c>
      <c r="J1310" s="402">
        <v>3931.5</v>
      </c>
      <c r="K1310" s="400" t="s">
        <v>639</v>
      </c>
      <c r="L1310" s="400" t="s">
        <v>640</v>
      </c>
      <c r="M1310" s="400" t="s">
        <v>806</v>
      </c>
      <c r="N1310" s="400" t="s">
        <v>2053</v>
      </c>
    </row>
    <row r="1311" spans="1:14" ht="12.75">
      <c r="A1311" s="401"/>
      <c r="B1311" s="401"/>
      <c r="C1311" s="401"/>
      <c r="D1311" s="401"/>
      <c r="E1311" s="401"/>
      <c r="F1311" s="401"/>
      <c r="G1311" s="401"/>
      <c r="H1311" s="401"/>
      <c r="I1311" s="401"/>
      <c r="J1311" s="403"/>
      <c r="K1311" s="401"/>
      <c r="L1311" s="401"/>
      <c r="M1311" s="401"/>
      <c r="N1311" s="401"/>
    </row>
    <row r="1312" spans="1:14" ht="12.75">
      <c r="A1312" s="400"/>
      <c r="B1312" s="400" t="s">
        <v>635</v>
      </c>
      <c r="C1312" s="400" t="s">
        <v>636</v>
      </c>
      <c r="D1312" s="400" t="s">
        <v>2054</v>
      </c>
      <c r="E1312" s="400" t="s">
        <v>2055</v>
      </c>
      <c r="F1312" s="400" t="s">
        <v>636</v>
      </c>
      <c r="G1312" s="400"/>
      <c r="H1312" s="400" t="s">
        <v>315</v>
      </c>
      <c r="I1312" s="400" t="s">
        <v>636</v>
      </c>
      <c r="J1312" s="402">
        <v>20300</v>
      </c>
      <c r="K1312" s="400" t="s">
        <v>639</v>
      </c>
      <c r="L1312" s="400" t="s">
        <v>640</v>
      </c>
      <c r="M1312" s="400" t="s">
        <v>754</v>
      </c>
      <c r="N1312" s="400" t="s">
        <v>755</v>
      </c>
    </row>
    <row r="1313" spans="1:14" ht="12.75">
      <c r="A1313" s="401"/>
      <c r="B1313" s="401"/>
      <c r="C1313" s="401"/>
      <c r="D1313" s="401"/>
      <c r="E1313" s="401"/>
      <c r="F1313" s="401"/>
      <c r="G1313" s="401"/>
      <c r="H1313" s="401"/>
      <c r="I1313" s="401"/>
      <c r="J1313" s="403"/>
      <c r="K1313" s="401"/>
      <c r="L1313" s="401"/>
      <c r="M1313" s="401"/>
      <c r="N1313" s="401"/>
    </row>
    <row r="1314" spans="1:14" ht="12.75">
      <c r="A1314" s="400"/>
      <c r="B1314" s="400" t="s">
        <v>635</v>
      </c>
      <c r="C1314" s="400" t="s">
        <v>636</v>
      </c>
      <c r="D1314" s="400" t="s">
        <v>2056</v>
      </c>
      <c r="E1314" s="400" t="s">
        <v>2057</v>
      </c>
      <c r="F1314" s="400" t="s">
        <v>636</v>
      </c>
      <c r="G1314" s="400"/>
      <c r="H1314" s="400" t="s">
        <v>220</v>
      </c>
      <c r="I1314" s="400" t="s">
        <v>636</v>
      </c>
      <c r="J1314" s="404">
        <v>237.5</v>
      </c>
      <c r="K1314" s="400" t="s">
        <v>639</v>
      </c>
      <c r="L1314" s="400" t="s">
        <v>640</v>
      </c>
      <c r="M1314" s="400" t="s">
        <v>641</v>
      </c>
      <c r="N1314" s="400" t="s">
        <v>1749</v>
      </c>
    </row>
    <row r="1315" spans="1:14" ht="12.75">
      <c r="A1315" s="401"/>
      <c r="B1315" s="401"/>
      <c r="C1315" s="401"/>
      <c r="D1315" s="401"/>
      <c r="E1315" s="401"/>
      <c r="F1315" s="401"/>
      <c r="G1315" s="401"/>
      <c r="H1315" s="401"/>
      <c r="I1315" s="401"/>
      <c r="J1315" s="403"/>
      <c r="K1315" s="401"/>
      <c r="L1315" s="401"/>
      <c r="M1315" s="401"/>
      <c r="N1315" s="401"/>
    </row>
    <row r="1316" spans="1:14" ht="12.75">
      <c r="A1316" s="400"/>
      <c r="B1316" s="400" t="s">
        <v>635</v>
      </c>
      <c r="C1316" s="400" t="s">
        <v>636</v>
      </c>
      <c r="D1316" s="400" t="s">
        <v>2058</v>
      </c>
      <c r="E1316" s="400" t="s">
        <v>2059</v>
      </c>
      <c r="F1316" s="400" t="s">
        <v>636</v>
      </c>
      <c r="G1316" s="400"/>
      <c r="H1316" s="400" t="s">
        <v>220</v>
      </c>
      <c r="I1316" s="400" t="s">
        <v>636</v>
      </c>
      <c r="J1316" s="404">
        <v>590</v>
      </c>
      <c r="K1316" s="400" t="s">
        <v>639</v>
      </c>
      <c r="L1316" s="400" t="s">
        <v>640</v>
      </c>
      <c r="M1316" s="400" t="s">
        <v>689</v>
      </c>
      <c r="N1316" s="400" t="s">
        <v>1915</v>
      </c>
    </row>
    <row r="1317" spans="1:14" ht="12.75">
      <c r="A1317" s="401"/>
      <c r="B1317" s="401"/>
      <c r="C1317" s="401"/>
      <c r="D1317" s="401"/>
      <c r="E1317" s="401"/>
      <c r="F1317" s="401"/>
      <c r="G1317" s="401"/>
      <c r="H1317" s="401"/>
      <c r="I1317" s="401"/>
      <c r="J1317" s="403"/>
      <c r="K1317" s="401"/>
      <c r="L1317" s="401"/>
      <c r="M1317" s="401"/>
      <c r="N1317" s="401"/>
    </row>
    <row r="1318" spans="1:14" ht="12.75">
      <c r="A1318" s="400"/>
      <c r="B1318" s="400" t="s">
        <v>635</v>
      </c>
      <c r="C1318" s="400" t="s">
        <v>636</v>
      </c>
      <c r="D1318" s="400" t="s">
        <v>2060</v>
      </c>
      <c r="E1318" s="400" t="s">
        <v>2061</v>
      </c>
      <c r="F1318" s="400" t="s">
        <v>636</v>
      </c>
      <c r="G1318" s="400"/>
      <c r="H1318" s="400" t="s">
        <v>220</v>
      </c>
      <c r="I1318" s="400" t="s">
        <v>636</v>
      </c>
      <c r="J1318" s="404">
        <v>237.5</v>
      </c>
      <c r="K1318" s="400" t="s">
        <v>639</v>
      </c>
      <c r="L1318" s="400" t="s">
        <v>640</v>
      </c>
      <c r="M1318" s="400" t="s">
        <v>641</v>
      </c>
      <c r="N1318" s="400" t="s">
        <v>1749</v>
      </c>
    </row>
    <row r="1319" spans="1:14" ht="12.75">
      <c r="A1319" s="401"/>
      <c r="B1319" s="401"/>
      <c r="C1319" s="401"/>
      <c r="D1319" s="401"/>
      <c r="E1319" s="401"/>
      <c r="F1319" s="401"/>
      <c r="G1319" s="401"/>
      <c r="H1319" s="401"/>
      <c r="I1319" s="401"/>
      <c r="J1319" s="403"/>
      <c r="K1319" s="401"/>
      <c r="L1319" s="401"/>
      <c r="M1319" s="401"/>
      <c r="N1319" s="401"/>
    </row>
    <row r="1320" spans="1:14" ht="12.75">
      <c r="A1320" s="400"/>
      <c r="B1320" s="400" t="s">
        <v>635</v>
      </c>
      <c r="C1320" s="400" t="s">
        <v>636</v>
      </c>
      <c r="D1320" s="400" t="s">
        <v>2062</v>
      </c>
      <c r="E1320" s="400" t="s">
        <v>2063</v>
      </c>
      <c r="F1320" s="400" t="s">
        <v>636</v>
      </c>
      <c r="G1320" s="400"/>
      <c r="H1320" s="400" t="s">
        <v>220</v>
      </c>
      <c r="I1320" s="400" t="s">
        <v>636</v>
      </c>
      <c r="J1320" s="404">
        <v>237.5</v>
      </c>
      <c r="K1320" s="400" t="s">
        <v>639</v>
      </c>
      <c r="L1320" s="400" t="s">
        <v>640</v>
      </c>
      <c r="M1320" s="400" t="s">
        <v>641</v>
      </c>
      <c r="N1320" s="400" t="s">
        <v>1749</v>
      </c>
    </row>
    <row r="1321" spans="1:14" ht="12.75">
      <c r="A1321" s="401"/>
      <c r="B1321" s="401"/>
      <c r="C1321" s="401"/>
      <c r="D1321" s="401"/>
      <c r="E1321" s="401"/>
      <c r="F1321" s="401"/>
      <c r="G1321" s="401"/>
      <c r="H1321" s="401"/>
      <c r="I1321" s="401"/>
      <c r="J1321" s="403"/>
      <c r="K1321" s="401"/>
      <c r="L1321" s="401"/>
      <c r="M1321" s="401"/>
      <c r="N1321" s="401"/>
    </row>
    <row r="1322" spans="1:14" ht="12.75">
      <c r="A1322" s="400"/>
      <c r="B1322" s="400" t="s">
        <v>635</v>
      </c>
      <c r="C1322" s="400" t="s">
        <v>636</v>
      </c>
      <c r="D1322" s="400" t="s">
        <v>2064</v>
      </c>
      <c r="E1322" s="400" t="s">
        <v>2065</v>
      </c>
      <c r="F1322" s="400" t="s">
        <v>636</v>
      </c>
      <c r="G1322" s="400"/>
      <c r="H1322" s="400" t="s">
        <v>220</v>
      </c>
      <c r="I1322" s="400" t="s">
        <v>636</v>
      </c>
      <c r="J1322" s="404">
        <v>237.5</v>
      </c>
      <c r="K1322" s="400" t="s">
        <v>639</v>
      </c>
      <c r="L1322" s="400" t="s">
        <v>640</v>
      </c>
      <c r="M1322" s="400" t="s">
        <v>641</v>
      </c>
      <c r="N1322" s="400" t="s">
        <v>1749</v>
      </c>
    </row>
    <row r="1323" spans="1:14" ht="12.75">
      <c r="A1323" s="401"/>
      <c r="B1323" s="401"/>
      <c r="C1323" s="401"/>
      <c r="D1323" s="401"/>
      <c r="E1323" s="401"/>
      <c r="F1323" s="401"/>
      <c r="G1323" s="401"/>
      <c r="H1323" s="401"/>
      <c r="I1323" s="401"/>
      <c r="J1323" s="403"/>
      <c r="K1323" s="401"/>
      <c r="L1323" s="401"/>
      <c r="M1323" s="401"/>
      <c r="N1323" s="401"/>
    </row>
    <row r="1324" spans="1:14" ht="12.75">
      <c r="A1324" s="400"/>
      <c r="B1324" s="400" t="s">
        <v>635</v>
      </c>
      <c r="C1324" s="400" t="s">
        <v>636</v>
      </c>
      <c r="D1324" s="400" t="s">
        <v>2066</v>
      </c>
      <c r="E1324" s="400" t="s">
        <v>2067</v>
      </c>
      <c r="F1324" s="400" t="s">
        <v>636</v>
      </c>
      <c r="G1324" s="400"/>
      <c r="H1324" s="400" t="s">
        <v>315</v>
      </c>
      <c r="I1324" s="400" t="s">
        <v>636</v>
      </c>
      <c r="J1324" s="402">
        <v>1742.96</v>
      </c>
      <c r="K1324" s="400" t="s">
        <v>639</v>
      </c>
      <c r="L1324" s="400" t="s">
        <v>640</v>
      </c>
      <c r="M1324" s="400" t="s">
        <v>689</v>
      </c>
      <c r="N1324" s="400" t="s">
        <v>1915</v>
      </c>
    </row>
    <row r="1325" spans="1:14" ht="12.75">
      <c r="A1325" s="401"/>
      <c r="B1325" s="401"/>
      <c r="C1325" s="401"/>
      <c r="D1325" s="401"/>
      <c r="E1325" s="401"/>
      <c r="F1325" s="401"/>
      <c r="G1325" s="401"/>
      <c r="H1325" s="401"/>
      <c r="I1325" s="401"/>
      <c r="J1325" s="403"/>
      <c r="K1325" s="401"/>
      <c r="L1325" s="401"/>
      <c r="M1325" s="401"/>
      <c r="N1325" s="401"/>
    </row>
    <row r="1326" spans="1:14" ht="12.75">
      <c r="A1326" s="400"/>
      <c r="B1326" s="400" t="s">
        <v>635</v>
      </c>
      <c r="C1326" s="400" t="s">
        <v>636</v>
      </c>
      <c r="D1326" s="400" t="s">
        <v>2068</v>
      </c>
      <c r="E1326" s="400" t="s">
        <v>2069</v>
      </c>
      <c r="F1326" s="400" t="s">
        <v>636</v>
      </c>
      <c r="G1326" s="400"/>
      <c r="H1326" s="400" t="s">
        <v>315</v>
      </c>
      <c r="I1326" s="400" t="s">
        <v>636</v>
      </c>
      <c r="J1326" s="402">
        <v>2262</v>
      </c>
      <c r="K1326" s="400" t="s">
        <v>639</v>
      </c>
      <c r="L1326" s="400" t="s">
        <v>640</v>
      </c>
      <c r="M1326" s="400" t="s">
        <v>689</v>
      </c>
      <c r="N1326" s="400" t="s">
        <v>1926</v>
      </c>
    </row>
    <row r="1327" spans="1:14" ht="12.75">
      <c r="A1327" s="401"/>
      <c r="B1327" s="401"/>
      <c r="C1327" s="401"/>
      <c r="D1327" s="401"/>
      <c r="E1327" s="401"/>
      <c r="F1327" s="401"/>
      <c r="G1327" s="401"/>
      <c r="H1327" s="401"/>
      <c r="I1327" s="401"/>
      <c r="J1327" s="403"/>
      <c r="K1327" s="401"/>
      <c r="L1327" s="401"/>
      <c r="M1327" s="401"/>
      <c r="N1327" s="401"/>
    </row>
    <row r="1328" spans="1:14" ht="12.75">
      <c r="A1328" s="400"/>
      <c r="B1328" s="400" t="s">
        <v>635</v>
      </c>
      <c r="C1328" s="400" t="s">
        <v>636</v>
      </c>
      <c r="D1328" s="400" t="s">
        <v>2070</v>
      </c>
      <c r="E1328" s="400" t="s">
        <v>2071</v>
      </c>
      <c r="F1328" s="400" t="s">
        <v>636</v>
      </c>
      <c r="G1328" s="400"/>
      <c r="H1328" s="400" t="s">
        <v>315</v>
      </c>
      <c r="I1328" s="400" t="s">
        <v>636</v>
      </c>
      <c r="J1328" s="402">
        <v>3568.99</v>
      </c>
      <c r="K1328" s="400" t="s">
        <v>639</v>
      </c>
      <c r="L1328" s="400" t="s">
        <v>640</v>
      </c>
      <c r="M1328" s="400" t="s">
        <v>689</v>
      </c>
      <c r="N1328" s="400" t="s">
        <v>1923</v>
      </c>
    </row>
    <row r="1329" spans="1:14" ht="12.75">
      <c r="A1329" s="401"/>
      <c r="B1329" s="401"/>
      <c r="C1329" s="401"/>
      <c r="D1329" s="401"/>
      <c r="E1329" s="401"/>
      <c r="F1329" s="401"/>
      <c r="G1329" s="401"/>
      <c r="H1329" s="401"/>
      <c r="I1329" s="401"/>
      <c r="J1329" s="403"/>
      <c r="K1329" s="401"/>
      <c r="L1329" s="401"/>
      <c r="M1329" s="401"/>
      <c r="N1329" s="401"/>
    </row>
    <row r="1330" spans="1:14" ht="12.75">
      <c r="A1330" s="400"/>
      <c r="B1330" s="400" t="s">
        <v>635</v>
      </c>
      <c r="C1330" s="400" t="s">
        <v>636</v>
      </c>
      <c r="D1330" s="400" t="s">
        <v>2072</v>
      </c>
      <c r="E1330" s="400" t="s">
        <v>2073</v>
      </c>
      <c r="F1330" s="400" t="s">
        <v>636</v>
      </c>
      <c r="G1330" s="400"/>
      <c r="H1330" s="400" t="s">
        <v>220</v>
      </c>
      <c r="I1330" s="400" t="s">
        <v>636</v>
      </c>
      <c r="J1330" s="402">
        <v>2100</v>
      </c>
      <c r="K1330" s="400" t="s">
        <v>639</v>
      </c>
      <c r="L1330" s="400" t="s">
        <v>640</v>
      </c>
      <c r="M1330" s="400" t="s">
        <v>689</v>
      </c>
      <c r="N1330" s="400" t="s">
        <v>1918</v>
      </c>
    </row>
    <row r="1331" spans="1:14" ht="12.75">
      <c r="A1331" s="401"/>
      <c r="B1331" s="401"/>
      <c r="C1331" s="401"/>
      <c r="D1331" s="401"/>
      <c r="E1331" s="401"/>
      <c r="F1331" s="401"/>
      <c r="G1331" s="401"/>
      <c r="H1331" s="401"/>
      <c r="I1331" s="401"/>
      <c r="J1331" s="403"/>
      <c r="K1331" s="401"/>
      <c r="L1331" s="401"/>
      <c r="M1331" s="401"/>
      <c r="N1331" s="401"/>
    </row>
    <row r="1332" spans="1:14" ht="12.75">
      <c r="A1332" s="400"/>
      <c r="B1332" s="400" t="s">
        <v>635</v>
      </c>
      <c r="C1332" s="400" t="s">
        <v>636</v>
      </c>
      <c r="D1332" s="400" t="s">
        <v>2074</v>
      </c>
      <c r="E1332" s="400" t="s">
        <v>2075</v>
      </c>
      <c r="F1332" s="400" t="s">
        <v>636</v>
      </c>
      <c r="G1332" s="400"/>
      <c r="H1332" s="400" t="s">
        <v>220</v>
      </c>
      <c r="I1332" s="400" t="s">
        <v>636</v>
      </c>
      <c r="J1332" s="404">
        <v>270</v>
      </c>
      <c r="K1332" s="400" t="s">
        <v>639</v>
      </c>
      <c r="L1332" s="400" t="s">
        <v>640</v>
      </c>
      <c r="M1332" s="400" t="s">
        <v>689</v>
      </c>
      <c r="N1332" s="400" t="s">
        <v>1915</v>
      </c>
    </row>
    <row r="1333" spans="1:14" ht="12.75">
      <c r="A1333" s="401"/>
      <c r="B1333" s="401"/>
      <c r="C1333" s="401"/>
      <c r="D1333" s="401"/>
      <c r="E1333" s="401"/>
      <c r="F1333" s="401"/>
      <c r="G1333" s="401"/>
      <c r="H1333" s="401"/>
      <c r="I1333" s="401"/>
      <c r="J1333" s="403"/>
      <c r="K1333" s="401"/>
      <c r="L1333" s="401"/>
      <c r="M1333" s="401"/>
      <c r="N1333" s="401"/>
    </row>
    <row r="1334" spans="1:14" ht="12.75">
      <c r="A1334" s="400"/>
      <c r="B1334" s="400" t="s">
        <v>635</v>
      </c>
      <c r="C1334" s="400" t="s">
        <v>636</v>
      </c>
      <c r="D1334" s="400" t="s">
        <v>2076</v>
      </c>
      <c r="E1334" s="400" t="s">
        <v>2077</v>
      </c>
      <c r="F1334" s="400" t="s">
        <v>636</v>
      </c>
      <c r="G1334" s="400"/>
      <c r="H1334" s="400" t="s">
        <v>220</v>
      </c>
      <c r="I1334" s="400" t="s">
        <v>636</v>
      </c>
      <c r="J1334" s="404">
        <v>590</v>
      </c>
      <c r="K1334" s="400" t="s">
        <v>639</v>
      </c>
      <c r="L1334" s="400" t="s">
        <v>640</v>
      </c>
      <c r="M1334" s="400" t="s">
        <v>689</v>
      </c>
      <c r="N1334" s="400" t="s">
        <v>1915</v>
      </c>
    </row>
    <row r="1335" spans="1:14" ht="12.75">
      <c r="A1335" s="401"/>
      <c r="B1335" s="401"/>
      <c r="C1335" s="401"/>
      <c r="D1335" s="401"/>
      <c r="E1335" s="401"/>
      <c r="F1335" s="401"/>
      <c r="G1335" s="401"/>
      <c r="H1335" s="401"/>
      <c r="I1335" s="401"/>
      <c r="J1335" s="403"/>
      <c r="K1335" s="401"/>
      <c r="L1335" s="401"/>
      <c r="M1335" s="401"/>
      <c r="N1335" s="401"/>
    </row>
    <row r="1336" spans="1:14" ht="12.75">
      <c r="A1336" s="400"/>
      <c r="B1336" s="400" t="s">
        <v>635</v>
      </c>
      <c r="C1336" s="400" t="s">
        <v>636</v>
      </c>
      <c r="D1336" s="400" t="s">
        <v>2078</v>
      </c>
      <c r="E1336" s="400" t="s">
        <v>2079</v>
      </c>
      <c r="F1336" s="400" t="s">
        <v>636</v>
      </c>
      <c r="G1336" s="400"/>
      <c r="H1336" s="400" t="s">
        <v>220</v>
      </c>
      <c r="I1336" s="400" t="s">
        <v>636</v>
      </c>
      <c r="J1336" s="404">
        <v>666.21</v>
      </c>
      <c r="K1336" s="400" t="s">
        <v>639</v>
      </c>
      <c r="L1336" s="400" t="s">
        <v>640</v>
      </c>
      <c r="M1336" s="400" t="s">
        <v>689</v>
      </c>
      <c r="N1336" s="400" t="s">
        <v>1923</v>
      </c>
    </row>
    <row r="1337" spans="1:14" ht="12.75">
      <c r="A1337" s="401"/>
      <c r="B1337" s="401"/>
      <c r="C1337" s="401"/>
      <c r="D1337" s="401"/>
      <c r="E1337" s="401"/>
      <c r="F1337" s="401"/>
      <c r="G1337" s="401"/>
      <c r="H1337" s="401"/>
      <c r="I1337" s="401"/>
      <c r="J1337" s="403"/>
      <c r="K1337" s="401"/>
      <c r="L1337" s="401"/>
      <c r="M1337" s="401"/>
      <c r="N1337" s="401"/>
    </row>
    <row r="1338" spans="1:14" ht="12.75">
      <c r="A1338" s="400"/>
      <c r="B1338" s="400" t="s">
        <v>635</v>
      </c>
      <c r="C1338" s="400" t="s">
        <v>636</v>
      </c>
      <c r="D1338" s="400" t="s">
        <v>2080</v>
      </c>
      <c r="E1338" s="400" t="s">
        <v>2081</v>
      </c>
      <c r="F1338" s="400" t="s">
        <v>636</v>
      </c>
      <c r="G1338" s="400"/>
      <c r="H1338" s="400" t="s">
        <v>220</v>
      </c>
      <c r="I1338" s="400" t="s">
        <v>636</v>
      </c>
      <c r="J1338" s="404">
        <v>237.5</v>
      </c>
      <c r="K1338" s="400" t="s">
        <v>639</v>
      </c>
      <c r="L1338" s="400" t="s">
        <v>640</v>
      </c>
      <c r="M1338" s="400" t="s">
        <v>641</v>
      </c>
      <c r="N1338" s="400" t="s">
        <v>1749</v>
      </c>
    </row>
    <row r="1339" spans="1:14" ht="12.75">
      <c r="A1339" s="401"/>
      <c r="B1339" s="401"/>
      <c r="C1339" s="401"/>
      <c r="D1339" s="401"/>
      <c r="E1339" s="401"/>
      <c r="F1339" s="401"/>
      <c r="G1339" s="401"/>
      <c r="H1339" s="401"/>
      <c r="I1339" s="401"/>
      <c r="J1339" s="403"/>
      <c r="K1339" s="401"/>
      <c r="L1339" s="401"/>
      <c r="M1339" s="401"/>
      <c r="N1339" s="401"/>
    </row>
    <row r="1340" spans="1:14" ht="12.75">
      <c r="A1340" s="400"/>
      <c r="B1340" s="400" t="s">
        <v>635</v>
      </c>
      <c r="C1340" s="400" t="s">
        <v>636</v>
      </c>
      <c r="D1340" s="400" t="s">
        <v>2082</v>
      </c>
      <c r="E1340" s="400" t="s">
        <v>2083</v>
      </c>
      <c r="F1340" s="400" t="s">
        <v>636</v>
      </c>
      <c r="G1340" s="400"/>
      <c r="H1340" s="400" t="s">
        <v>220</v>
      </c>
      <c r="I1340" s="400" t="s">
        <v>636</v>
      </c>
      <c r="J1340" s="404">
        <v>262.5</v>
      </c>
      <c r="K1340" s="400" t="s">
        <v>639</v>
      </c>
      <c r="L1340" s="400" t="s">
        <v>640</v>
      </c>
      <c r="M1340" s="400" t="s">
        <v>641</v>
      </c>
      <c r="N1340" s="400" t="s">
        <v>1749</v>
      </c>
    </row>
    <row r="1341" spans="1:14" ht="12.75">
      <c r="A1341" s="401"/>
      <c r="B1341" s="401"/>
      <c r="C1341" s="401"/>
      <c r="D1341" s="401"/>
      <c r="E1341" s="401"/>
      <c r="F1341" s="401"/>
      <c r="G1341" s="401"/>
      <c r="H1341" s="401"/>
      <c r="I1341" s="401"/>
      <c r="J1341" s="403"/>
      <c r="K1341" s="401"/>
      <c r="L1341" s="401"/>
      <c r="M1341" s="401"/>
      <c r="N1341" s="401"/>
    </row>
    <row r="1342" spans="1:14" ht="12.75">
      <c r="A1342" s="400"/>
      <c r="B1342" s="400" t="s">
        <v>635</v>
      </c>
      <c r="C1342" s="400" t="s">
        <v>636</v>
      </c>
      <c r="D1342" s="400" t="s">
        <v>2084</v>
      </c>
      <c r="E1342" s="400" t="s">
        <v>2085</v>
      </c>
      <c r="F1342" s="400" t="s">
        <v>636</v>
      </c>
      <c r="G1342" s="400"/>
      <c r="H1342" s="400" t="s">
        <v>220</v>
      </c>
      <c r="I1342" s="400" t="s">
        <v>636</v>
      </c>
      <c r="J1342" s="404">
        <v>237.5</v>
      </c>
      <c r="K1342" s="400" t="s">
        <v>639</v>
      </c>
      <c r="L1342" s="400" t="s">
        <v>640</v>
      </c>
      <c r="M1342" s="400" t="s">
        <v>641</v>
      </c>
      <c r="N1342" s="400" t="s">
        <v>1749</v>
      </c>
    </row>
    <row r="1343" spans="1:14" ht="12.75">
      <c r="A1343" s="401"/>
      <c r="B1343" s="401"/>
      <c r="C1343" s="401"/>
      <c r="D1343" s="401"/>
      <c r="E1343" s="401"/>
      <c r="F1343" s="401"/>
      <c r="G1343" s="401"/>
      <c r="H1343" s="401"/>
      <c r="I1343" s="401"/>
      <c r="J1343" s="403"/>
      <c r="K1343" s="401"/>
      <c r="L1343" s="401"/>
      <c r="M1343" s="401"/>
      <c r="N1343" s="401"/>
    </row>
    <row r="1344" spans="1:14" ht="12.75">
      <c r="A1344" s="400"/>
      <c r="B1344" s="400" t="s">
        <v>635</v>
      </c>
      <c r="C1344" s="400" t="s">
        <v>636</v>
      </c>
      <c r="D1344" s="400" t="s">
        <v>2086</v>
      </c>
      <c r="E1344" s="400" t="s">
        <v>2087</v>
      </c>
      <c r="F1344" s="400" t="s">
        <v>636</v>
      </c>
      <c r="G1344" s="400"/>
      <c r="H1344" s="400" t="s">
        <v>220</v>
      </c>
      <c r="I1344" s="400" t="s">
        <v>636</v>
      </c>
      <c r="J1344" s="402">
        <v>1891.5</v>
      </c>
      <c r="K1344" s="400" t="s">
        <v>639</v>
      </c>
      <c r="L1344" s="400" t="s">
        <v>640</v>
      </c>
      <c r="M1344" s="400" t="s">
        <v>806</v>
      </c>
      <c r="N1344" s="400" t="s">
        <v>2053</v>
      </c>
    </row>
    <row r="1345" spans="1:14" ht="12.75">
      <c r="A1345" s="401"/>
      <c r="B1345" s="401"/>
      <c r="C1345" s="401"/>
      <c r="D1345" s="401"/>
      <c r="E1345" s="401"/>
      <c r="F1345" s="401"/>
      <c r="G1345" s="401"/>
      <c r="H1345" s="401"/>
      <c r="I1345" s="401"/>
      <c r="J1345" s="403"/>
      <c r="K1345" s="401"/>
      <c r="L1345" s="401"/>
      <c r="M1345" s="401"/>
      <c r="N1345" s="401"/>
    </row>
    <row r="1346" spans="1:14" ht="12.75">
      <c r="A1346" s="400"/>
      <c r="B1346" s="400" t="s">
        <v>635</v>
      </c>
      <c r="C1346" s="400" t="s">
        <v>636</v>
      </c>
      <c r="D1346" s="400" t="s">
        <v>2088</v>
      </c>
      <c r="E1346" s="400" t="s">
        <v>2089</v>
      </c>
      <c r="F1346" s="400" t="s">
        <v>636</v>
      </c>
      <c r="G1346" s="400"/>
      <c r="H1346" s="400" t="s">
        <v>220</v>
      </c>
      <c r="I1346" s="400" t="s">
        <v>636</v>
      </c>
      <c r="J1346" s="404">
        <v>237.5</v>
      </c>
      <c r="K1346" s="400" t="s">
        <v>639</v>
      </c>
      <c r="L1346" s="400" t="s">
        <v>640</v>
      </c>
      <c r="M1346" s="400" t="s">
        <v>641</v>
      </c>
      <c r="N1346" s="400" t="s">
        <v>1749</v>
      </c>
    </row>
    <row r="1347" spans="1:14" ht="12.75">
      <c r="A1347" s="401"/>
      <c r="B1347" s="401"/>
      <c r="C1347" s="401"/>
      <c r="D1347" s="401"/>
      <c r="E1347" s="401"/>
      <c r="F1347" s="401"/>
      <c r="G1347" s="401"/>
      <c r="H1347" s="401"/>
      <c r="I1347" s="401"/>
      <c r="J1347" s="403"/>
      <c r="K1347" s="401"/>
      <c r="L1347" s="401"/>
      <c r="M1347" s="401"/>
      <c r="N1347" s="401"/>
    </row>
    <row r="1348" spans="1:14" ht="12.75">
      <c r="A1348" s="400"/>
      <c r="B1348" s="400" t="s">
        <v>635</v>
      </c>
      <c r="C1348" s="400" t="s">
        <v>636</v>
      </c>
      <c r="D1348" s="400" t="s">
        <v>2090</v>
      </c>
      <c r="E1348" s="400" t="s">
        <v>2091</v>
      </c>
      <c r="F1348" s="400" t="s">
        <v>636</v>
      </c>
      <c r="G1348" s="400"/>
      <c r="H1348" s="400" t="s">
        <v>220</v>
      </c>
      <c r="I1348" s="400" t="s">
        <v>636</v>
      </c>
      <c r="J1348" s="404">
        <v>237.5</v>
      </c>
      <c r="K1348" s="400" t="s">
        <v>639</v>
      </c>
      <c r="L1348" s="400" t="s">
        <v>640</v>
      </c>
      <c r="M1348" s="400" t="s">
        <v>641</v>
      </c>
      <c r="N1348" s="400" t="s">
        <v>1749</v>
      </c>
    </row>
    <row r="1349" spans="1:14" ht="12.75">
      <c r="A1349" s="401"/>
      <c r="B1349" s="401"/>
      <c r="C1349" s="401"/>
      <c r="D1349" s="401"/>
      <c r="E1349" s="401"/>
      <c r="F1349" s="401"/>
      <c r="G1349" s="401"/>
      <c r="H1349" s="401"/>
      <c r="I1349" s="401"/>
      <c r="J1349" s="403"/>
      <c r="K1349" s="401"/>
      <c r="L1349" s="401"/>
      <c r="M1349" s="401"/>
      <c r="N1349" s="401"/>
    </row>
    <row r="1350" spans="1:14" ht="12.75">
      <c r="A1350" s="400"/>
      <c r="B1350" s="400" t="s">
        <v>635</v>
      </c>
      <c r="C1350" s="400" t="s">
        <v>636</v>
      </c>
      <c r="D1350" s="400" t="s">
        <v>2092</v>
      </c>
      <c r="E1350" s="400" t="s">
        <v>2093</v>
      </c>
      <c r="F1350" s="400" t="s">
        <v>636</v>
      </c>
      <c r="G1350" s="400"/>
      <c r="H1350" s="400" t="s">
        <v>220</v>
      </c>
      <c r="I1350" s="400" t="s">
        <v>636</v>
      </c>
      <c r="J1350" s="404">
        <v>237.5</v>
      </c>
      <c r="K1350" s="400" t="s">
        <v>639</v>
      </c>
      <c r="L1350" s="400" t="s">
        <v>640</v>
      </c>
      <c r="M1350" s="400" t="s">
        <v>641</v>
      </c>
      <c r="N1350" s="400" t="s">
        <v>1749</v>
      </c>
    </row>
    <row r="1351" spans="1:14" ht="12.75">
      <c r="A1351" s="401"/>
      <c r="B1351" s="401"/>
      <c r="C1351" s="401"/>
      <c r="D1351" s="401"/>
      <c r="E1351" s="401"/>
      <c r="F1351" s="401"/>
      <c r="G1351" s="401"/>
      <c r="H1351" s="401"/>
      <c r="I1351" s="401"/>
      <c r="J1351" s="403"/>
      <c r="K1351" s="401"/>
      <c r="L1351" s="401"/>
      <c r="M1351" s="401"/>
      <c r="N1351" s="401"/>
    </row>
    <row r="1352" spans="1:14" ht="12.75">
      <c r="A1352" s="400"/>
      <c r="B1352" s="400" t="s">
        <v>635</v>
      </c>
      <c r="C1352" s="400" t="s">
        <v>636</v>
      </c>
      <c r="D1352" s="400" t="s">
        <v>2094</v>
      </c>
      <c r="E1352" s="400" t="s">
        <v>2095</v>
      </c>
      <c r="F1352" s="400" t="s">
        <v>636</v>
      </c>
      <c r="G1352" s="400"/>
      <c r="H1352" s="400" t="s">
        <v>220</v>
      </c>
      <c r="I1352" s="400" t="s">
        <v>636</v>
      </c>
      <c r="J1352" s="404">
        <v>237.5</v>
      </c>
      <c r="K1352" s="400" t="s">
        <v>639</v>
      </c>
      <c r="L1352" s="400" t="s">
        <v>640</v>
      </c>
      <c r="M1352" s="400" t="s">
        <v>641</v>
      </c>
      <c r="N1352" s="400" t="s">
        <v>1749</v>
      </c>
    </row>
    <row r="1353" spans="1:14" ht="12.75">
      <c r="A1353" s="401"/>
      <c r="B1353" s="401"/>
      <c r="C1353" s="401"/>
      <c r="D1353" s="401"/>
      <c r="E1353" s="401"/>
      <c r="F1353" s="401"/>
      <c r="G1353" s="401"/>
      <c r="H1353" s="401"/>
      <c r="I1353" s="401"/>
      <c r="J1353" s="403"/>
      <c r="K1353" s="401"/>
      <c r="L1353" s="401"/>
      <c r="M1353" s="401"/>
      <c r="N1353" s="401"/>
    </row>
    <row r="1354" spans="1:14" ht="12.75">
      <c r="A1354" s="400"/>
      <c r="B1354" s="400" t="s">
        <v>635</v>
      </c>
      <c r="C1354" s="400" t="s">
        <v>636</v>
      </c>
      <c r="D1354" s="400" t="s">
        <v>2096</v>
      </c>
      <c r="E1354" s="400" t="s">
        <v>2097</v>
      </c>
      <c r="F1354" s="400" t="s">
        <v>636</v>
      </c>
      <c r="G1354" s="400"/>
      <c r="H1354" s="400" t="s">
        <v>220</v>
      </c>
      <c r="I1354" s="400" t="s">
        <v>636</v>
      </c>
      <c r="J1354" s="402">
        <v>4552.92</v>
      </c>
      <c r="K1354" s="400" t="s">
        <v>639</v>
      </c>
      <c r="L1354" s="400" t="s">
        <v>640</v>
      </c>
      <c r="M1354" s="400" t="s">
        <v>689</v>
      </c>
      <c r="N1354" s="400" t="s">
        <v>1923</v>
      </c>
    </row>
    <row r="1355" spans="1:14" ht="12.75">
      <c r="A1355" s="401"/>
      <c r="B1355" s="401"/>
      <c r="C1355" s="401"/>
      <c r="D1355" s="401"/>
      <c r="E1355" s="401"/>
      <c r="F1355" s="401"/>
      <c r="G1355" s="401"/>
      <c r="H1355" s="401"/>
      <c r="I1355" s="401"/>
      <c r="J1355" s="403"/>
      <c r="K1355" s="401"/>
      <c r="L1355" s="401"/>
      <c r="M1355" s="401"/>
      <c r="N1355" s="401"/>
    </row>
    <row r="1356" spans="1:14" ht="12.75">
      <c r="A1356" s="400"/>
      <c r="B1356" s="400" t="s">
        <v>635</v>
      </c>
      <c r="C1356" s="400" t="s">
        <v>636</v>
      </c>
      <c r="D1356" s="400" t="s">
        <v>2098</v>
      </c>
      <c r="E1356" s="400" t="s">
        <v>2099</v>
      </c>
      <c r="F1356" s="400" t="s">
        <v>636</v>
      </c>
      <c r="G1356" s="400"/>
      <c r="H1356" s="400" t="s">
        <v>220</v>
      </c>
      <c r="I1356" s="400" t="s">
        <v>636</v>
      </c>
      <c r="J1356" s="404">
        <v>225</v>
      </c>
      <c r="K1356" s="400" t="s">
        <v>639</v>
      </c>
      <c r="L1356" s="400" t="s">
        <v>640</v>
      </c>
      <c r="M1356" s="400" t="s">
        <v>689</v>
      </c>
      <c r="N1356" s="400" t="s">
        <v>1915</v>
      </c>
    </row>
    <row r="1357" spans="1:14" ht="12.75">
      <c r="A1357" s="401"/>
      <c r="B1357" s="401"/>
      <c r="C1357" s="401"/>
      <c r="D1357" s="401"/>
      <c r="E1357" s="401"/>
      <c r="F1357" s="401"/>
      <c r="G1357" s="401"/>
      <c r="H1357" s="401"/>
      <c r="I1357" s="401"/>
      <c r="J1357" s="403"/>
      <c r="K1357" s="401"/>
      <c r="L1357" s="401"/>
      <c r="M1357" s="401"/>
      <c r="N1357" s="401"/>
    </row>
    <row r="1358" spans="1:14" ht="12.75">
      <c r="A1358" s="400"/>
      <c r="B1358" s="400" t="s">
        <v>635</v>
      </c>
      <c r="C1358" s="400" t="s">
        <v>636</v>
      </c>
      <c r="D1358" s="400" t="s">
        <v>2100</v>
      </c>
      <c r="E1358" s="400" t="s">
        <v>2101</v>
      </c>
      <c r="F1358" s="400" t="s">
        <v>636</v>
      </c>
      <c r="G1358" s="400"/>
      <c r="H1358" s="400" t="s">
        <v>220</v>
      </c>
      <c r="I1358" s="400" t="s">
        <v>636</v>
      </c>
      <c r="J1358" s="402">
        <v>5026</v>
      </c>
      <c r="K1358" s="400" t="s">
        <v>639</v>
      </c>
      <c r="L1358" s="400" t="s">
        <v>640</v>
      </c>
      <c r="M1358" s="400" t="s">
        <v>689</v>
      </c>
      <c r="N1358" s="400" t="s">
        <v>1915</v>
      </c>
    </row>
    <row r="1359" spans="1:14" ht="12.75">
      <c r="A1359" s="401"/>
      <c r="B1359" s="401"/>
      <c r="C1359" s="401"/>
      <c r="D1359" s="401"/>
      <c r="E1359" s="401"/>
      <c r="F1359" s="401"/>
      <c r="G1359" s="401"/>
      <c r="H1359" s="401"/>
      <c r="I1359" s="401"/>
      <c r="J1359" s="403"/>
      <c r="K1359" s="401"/>
      <c r="L1359" s="401"/>
      <c r="M1359" s="401"/>
      <c r="N1359" s="401"/>
    </row>
    <row r="1360" spans="1:14" ht="12.75">
      <c r="A1360" s="400"/>
      <c r="B1360" s="400" t="s">
        <v>635</v>
      </c>
      <c r="C1360" s="400" t="s">
        <v>636</v>
      </c>
      <c r="D1360" s="400" t="s">
        <v>2102</v>
      </c>
      <c r="E1360" s="400" t="s">
        <v>2103</v>
      </c>
      <c r="F1360" s="400" t="s">
        <v>636</v>
      </c>
      <c r="G1360" s="400"/>
      <c r="H1360" s="400" t="s">
        <v>220</v>
      </c>
      <c r="I1360" s="400" t="s">
        <v>636</v>
      </c>
      <c r="J1360" s="402">
        <v>2160</v>
      </c>
      <c r="K1360" s="400" t="s">
        <v>639</v>
      </c>
      <c r="L1360" s="400" t="s">
        <v>640</v>
      </c>
      <c r="M1360" s="400" t="s">
        <v>689</v>
      </c>
      <c r="N1360" s="400" t="s">
        <v>1929</v>
      </c>
    </row>
    <row r="1361" spans="1:14" ht="12.75">
      <c r="A1361" s="401"/>
      <c r="B1361" s="401"/>
      <c r="C1361" s="401"/>
      <c r="D1361" s="401"/>
      <c r="E1361" s="401"/>
      <c r="F1361" s="401"/>
      <c r="G1361" s="401"/>
      <c r="H1361" s="401"/>
      <c r="I1361" s="401"/>
      <c r="J1361" s="403"/>
      <c r="K1361" s="401"/>
      <c r="L1361" s="401"/>
      <c r="M1361" s="401"/>
      <c r="N1361" s="401"/>
    </row>
    <row r="1362" spans="1:14" ht="12.75">
      <c r="A1362" s="400"/>
      <c r="B1362" s="400" t="s">
        <v>635</v>
      </c>
      <c r="C1362" s="400" t="s">
        <v>636</v>
      </c>
      <c r="D1362" s="400" t="s">
        <v>2104</v>
      </c>
      <c r="E1362" s="400" t="s">
        <v>2105</v>
      </c>
      <c r="F1362" s="400" t="s">
        <v>636</v>
      </c>
      <c r="G1362" s="400"/>
      <c r="H1362" s="400" t="s">
        <v>220</v>
      </c>
      <c r="I1362" s="400" t="s">
        <v>636</v>
      </c>
      <c r="J1362" s="404">
        <v>237.5</v>
      </c>
      <c r="K1362" s="400" t="s">
        <v>639</v>
      </c>
      <c r="L1362" s="400" t="s">
        <v>640</v>
      </c>
      <c r="M1362" s="400" t="s">
        <v>641</v>
      </c>
      <c r="N1362" s="400" t="s">
        <v>1749</v>
      </c>
    </row>
    <row r="1363" spans="1:14" ht="12.75">
      <c r="A1363" s="401"/>
      <c r="B1363" s="401"/>
      <c r="C1363" s="401"/>
      <c r="D1363" s="401"/>
      <c r="E1363" s="401"/>
      <c r="F1363" s="401"/>
      <c r="G1363" s="401"/>
      <c r="H1363" s="401"/>
      <c r="I1363" s="401"/>
      <c r="J1363" s="403"/>
      <c r="K1363" s="401"/>
      <c r="L1363" s="401"/>
      <c r="M1363" s="401"/>
      <c r="N1363" s="401"/>
    </row>
    <row r="1364" spans="1:14" ht="12.75">
      <c r="A1364" s="400"/>
      <c r="B1364" s="400" t="s">
        <v>635</v>
      </c>
      <c r="C1364" s="400" t="s">
        <v>636</v>
      </c>
      <c r="D1364" s="400" t="s">
        <v>2106</v>
      </c>
      <c r="E1364" s="400" t="s">
        <v>2107</v>
      </c>
      <c r="F1364" s="400" t="s">
        <v>636</v>
      </c>
      <c r="G1364" s="400"/>
      <c r="H1364" s="400" t="s">
        <v>220</v>
      </c>
      <c r="I1364" s="400" t="s">
        <v>636</v>
      </c>
      <c r="J1364" s="404">
        <v>237.5</v>
      </c>
      <c r="K1364" s="400" t="s">
        <v>639</v>
      </c>
      <c r="L1364" s="400" t="s">
        <v>640</v>
      </c>
      <c r="M1364" s="400" t="s">
        <v>641</v>
      </c>
      <c r="N1364" s="400" t="s">
        <v>1749</v>
      </c>
    </row>
    <row r="1365" spans="1:14" ht="12.75">
      <c r="A1365" s="401"/>
      <c r="B1365" s="401"/>
      <c r="C1365" s="401"/>
      <c r="D1365" s="401"/>
      <c r="E1365" s="401"/>
      <c r="F1365" s="401"/>
      <c r="G1365" s="401"/>
      <c r="H1365" s="401"/>
      <c r="I1365" s="401"/>
      <c r="J1365" s="403"/>
      <c r="K1365" s="401"/>
      <c r="L1365" s="401"/>
      <c r="M1365" s="401"/>
      <c r="N1365" s="401"/>
    </row>
    <row r="1366" spans="1:14" ht="12.75">
      <c r="A1366" s="400"/>
      <c r="B1366" s="400" t="s">
        <v>635</v>
      </c>
      <c r="C1366" s="400" t="s">
        <v>636</v>
      </c>
      <c r="D1366" s="400" t="s">
        <v>2108</v>
      </c>
      <c r="E1366" s="400" t="s">
        <v>2109</v>
      </c>
      <c r="F1366" s="400" t="s">
        <v>636</v>
      </c>
      <c r="G1366" s="400"/>
      <c r="H1366" s="400" t="s">
        <v>220</v>
      </c>
      <c r="I1366" s="400" t="s">
        <v>636</v>
      </c>
      <c r="J1366" s="404">
        <v>237.5</v>
      </c>
      <c r="K1366" s="400" t="s">
        <v>639</v>
      </c>
      <c r="L1366" s="400" t="s">
        <v>640</v>
      </c>
      <c r="M1366" s="400" t="s">
        <v>641</v>
      </c>
      <c r="N1366" s="400" t="s">
        <v>1749</v>
      </c>
    </row>
    <row r="1367" spans="1:14" ht="12.75">
      <c r="A1367" s="401"/>
      <c r="B1367" s="401"/>
      <c r="C1367" s="401"/>
      <c r="D1367" s="401"/>
      <c r="E1367" s="401"/>
      <c r="F1367" s="401"/>
      <c r="G1367" s="401"/>
      <c r="H1367" s="401"/>
      <c r="I1367" s="401"/>
      <c r="J1367" s="403"/>
      <c r="K1367" s="401"/>
      <c r="L1367" s="401"/>
      <c r="M1367" s="401"/>
      <c r="N1367" s="401"/>
    </row>
    <row r="1368" spans="1:14" ht="12.75">
      <c r="A1368" s="400"/>
      <c r="B1368" s="400" t="s">
        <v>635</v>
      </c>
      <c r="C1368" s="400" t="s">
        <v>636</v>
      </c>
      <c r="D1368" s="400" t="s">
        <v>2110</v>
      </c>
      <c r="E1368" s="400" t="s">
        <v>2111</v>
      </c>
      <c r="F1368" s="400" t="s">
        <v>636</v>
      </c>
      <c r="G1368" s="400"/>
      <c r="H1368" s="400" t="s">
        <v>220</v>
      </c>
      <c r="I1368" s="400" t="s">
        <v>636</v>
      </c>
      <c r="J1368" s="402">
        <v>5523.5</v>
      </c>
      <c r="K1368" s="400" t="s">
        <v>639</v>
      </c>
      <c r="L1368" s="400" t="s">
        <v>640</v>
      </c>
      <c r="M1368" s="400" t="s">
        <v>806</v>
      </c>
      <c r="N1368" s="400" t="s">
        <v>2053</v>
      </c>
    </row>
    <row r="1369" spans="1:14" ht="12.75">
      <c r="A1369" s="401"/>
      <c r="B1369" s="401"/>
      <c r="C1369" s="401"/>
      <c r="D1369" s="401"/>
      <c r="E1369" s="401"/>
      <c r="F1369" s="401"/>
      <c r="G1369" s="401"/>
      <c r="H1369" s="401"/>
      <c r="I1369" s="401"/>
      <c r="J1369" s="403"/>
      <c r="K1369" s="401"/>
      <c r="L1369" s="401"/>
      <c r="M1369" s="401"/>
      <c r="N1369" s="401"/>
    </row>
    <row r="1370" spans="1:14" ht="12.75">
      <c r="A1370" s="400"/>
      <c r="B1370" s="400" t="s">
        <v>635</v>
      </c>
      <c r="C1370" s="400" t="s">
        <v>636</v>
      </c>
      <c r="D1370" s="400" t="s">
        <v>2112</v>
      </c>
      <c r="E1370" s="400" t="s">
        <v>2113</v>
      </c>
      <c r="F1370" s="400" t="s">
        <v>636</v>
      </c>
      <c r="G1370" s="400"/>
      <c r="H1370" s="400" t="s">
        <v>220</v>
      </c>
      <c r="I1370" s="400" t="s">
        <v>636</v>
      </c>
      <c r="J1370" s="404">
        <v>528.75</v>
      </c>
      <c r="K1370" s="400" t="s">
        <v>639</v>
      </c>
      <c r="L1370" s="400" t="s">
        <v>640</v>
      </c>
      <c r="M1370" s="400" t="s">
        <v>806</v>
      </c>
      <c r="N1370" s="400" t="s">
        <v>2053</v>
      </c>
    </row>
    <row r="1371" spans="1:14" ht="12.75">
      <c r="A1371" s="401"/>
      <c r="B1371" s="401"/>
      <c r="C1371" s="401"/>
      <c r="D1371" s="401"/>
      <c r="E1371" s="401"/>
      <c r="F1371" s="401"/>
      <c r="G1371" s="401"/>
      <c r="H1371" s="401"/>
      <c r="I1371" s="401"/>
      <c r="J1371" s="403"/>
      <c r="K1371" s="401"/>
      <c r="L1371" s="401"/>
      <c r="M1371" s="401"/>
      <c r="N1371" s="401"/>
    </row>
    <row r="1372" spans="1:14" ht="12.75">
      <c r="A1372" s="400"/>
      <c r="B1372" s="400" t="s">
        <v>635</v>
      </c>
      <c r="C1372" s="400" t="s">
        <v>636</v>
      </c>
      <c r="D1372" s="400" t="s">
        <v>2114</v>
      </c>
      <c r="E1372" s="400" t="s">
        <v>2115</v>
      </c>
      <c r="F1372" s="400" t="s">
        <v>636</v>
      </c>
      <c r="G1372" s="400"/>
      <c r="H1372" s="400" t="s">
        <v>220</v>
      </c>
      <c r="I1372" s="400" t="s">
        <v>636</v>
      </c>
      <c r="J1372" s="404">
        <v>237.5</v>
      </c>
      <c r="K1372" s="400" t="s">
        <v>639</v>
      </c>
      <c r="L1372" s="400" t="s">
        <v>640</v>
      </c>
      <c r="M1372" s="400" t="s">
        <v>641</v>
      </c>
      <c r="N1372" s="400" t="s">
        <v>1749</v>
      </c>
    </row>
    <row r="1373" spans="1:14" ht="12.75">
      <c r="A1373" s="401"/>
      <c r="B1373" s="401"/>
      <c r="C1373" s="401"/>
      <c r="D1373" s="401"/>
      <c r="E1373" s="401"/>
      <c r="F1373" s="401"/>
      <c r="G1373" s="401"/>
      <c r="H1373" s="401"/>
      <c r="I1373" s="401"/>
      <c r="J1373" s="403"/>
      <c r="K1373" s="401"/>
      <c r="L1373" s="401"/>
      <c r="M1373" s="401"/>
      <c r="N1373" s="401"/>
    </row>
    <row r="1374" spans="1:14" ht="12.75">
      <c r="A1374" s="400"/>
      <c r="B1374" s="400" t="s">
        <v>635</v>
      </c>
      <c r="C1374" s="400" t="s">
        <v>636</v>
      </c>
      <c r="D1374" s="400" t="s">
        <v>2116</v>
      </c>
      <c r="E1374" s="400" t="s">
        <v>2117</v>
      </c>
      <c r="F1374" s="400" t="s">
        <v>636</v>
      </c>
      <c r="G1374" s="400"/>
      <c r="H1374" s="400" t="s">
        <v>220</v>
      </c>
      <c r="I1374" s="400" t="s">
        <v>636</v>
      </c>
      <c r="J1374" s="404">
        <v>237.5</v>
      </c>
      <c r="K1374" s="400" t="s">
        <v>639</v>
      </c>
      <c r="L1374" s="400" t="s">
        <v>640</v>
      </c>
      <c r="M1374" s="400" t="s">
        <v>641</v>
      </c>
      <c r="N1374" s="400" t="s">
        <v>1749</v>
      </c>
    </row>
    <row r="1375" spans="1:14" ht="12.75">
      <c r="A1375" s="401"/>
      <c r="B1375" s="401"/>
      <c r="C1375" s="401"/>
      <c r="D1375" s="401"/>
      <c r="E1375" s="401"/>
      <c r="F1375" s="401"/>
      <c r="G1375" s="401"/>
      <c r="H1375" s="401"/>
      <c r="I1375" s="401"/>
      <c r="J1375" s="403"/>
      <c r="K1375" s="401"/>
      <c r="L1375" s="401"/>
      <c r="M1375" s="401"/>
      <c r="N1375" s="401"/>
    </row>
    <row r="1376" spans="1:14" ht="12.75">
      <c r="A1376" s="400"/>
      <c r="B1376" s="400" t="s">
        <v>635</v>
      </c>
      <c r="C1376" s="400" t="s">
        <v>636</v>
      </c>
      <c r="D1376" s="400" t="s">
        <v>2118</v>
      </c>
      <c r="E1376" s="400" t="s">
        <v>2119</v>
      </c>
      <c r="F1376" s="400" t="s">
        <v>636</v>
      </c>
      <c r="G1376" s="400"/>
      <c r="H1376" s="400" t="s">
        <v>220</v>
      </c>
      <c r="I1376" s="400" t="s">
        <v>636</v>
      </c>
      <c r="J1376" s="404">
        <v>262.5</v>
      </c>
      <c r="K1376" s="400" t="s">
        <v>639</v>
      </c>
      <c r="L1376" s="400" t="s">
        <v>640</v>
      </c>
      <c r="M1376" s="400" t="s">
        <v>641</v>
      </c>
      <c r="N1376" s="400" t="s">
        <v>1749</v>
      </c>
    </row>
    <row r="1377" spans="1:14" ht="12.75">
      <c r="A1377" s="401"/>
      <c r="B1377" s="401"/>
      <c r="C1377" s="401"/>
      <c r="D1377" s="401"/>
      <c r="E1377" s="401"/>
      <c r="F1377" s="401"/>
      <c r="G1377" s="401"/>
      <c r="H1377" s="401"/>
      <c r="I1377" s="401"/>
      <c r="J1377" s="403"/>
      <c r="K1377" s="401"/>
      <c r="L1377" s="401"/>
      <c r="M1377" s="401"/>
      <c r="N1377" s="401"/>
    </row>
    <row r="1378" spans="1:14" ht="12.75">
      <c r="A1378" s="400"/>
      <c r="B1378" s="400" t="s">
        <v>635</v>
      </c>
      <c r="C1378" s="400" t="s">
        <v>636</v>
      </c>
      <c r="D1378" s="400" t="s">
        <v>2120</v>
      </c>
      <c r="E1378" s="400" t="s">
        <v>2121</v>
      </c>
      <c r="F1378" s="400" t="s">
        <v>636</v>
      </c>
      <c r="G1378" s="400"/>
      <c r="H1378" s="400" t="s">
        <v>220</v>
      </c>
      <c r="I1378" s="400" t="s">
        <v>636</v>
      </c>
      <c r="J1378" s="404">
        <v>237.5</v>
      </c>
      <c r="K1378" s="400" t="s">
        <v>639</v>
      </c>
      <c r="L1378" s="400" t="s">
        <v>640</v>
      </c>
      <c r="M1378" s="400" t="s">
        <v>641</v>
      </c>
      <c r="N1378" s="400" t="s">
        <v>1749</v>
      </c>
    </row>
    <row r="1379" spans="1:14" ht="12.75">
      <c r="A1379" s="401"/>
      <c r="B1379" s="401"/>
      <c r="C1379" s="401"/>
      <c r="D1379" s="401"/>
      <c r="E1379" s="401"/>
      <c r="F1379" s="401"/>
      <c r="G1379" s="401"/>
      <c r="H1379" s="401"/>
      <c r="I1379" s="401"/>
      <c r="J1379" s="403"/>
      <c r="K1379" s="401"/>
      <c r="L1379" s="401"/>
      <c r="M1379" s="401"/>
      <c r="N1379" s="401"/>
    </row>
    <row r="1380" spans="1:14" ht="12.75">
      <c r="A1380" s="400"/>
      <c r="B1380" s="400" t="s">
        <v>635</v>
      </c>
      <c r="C1380" s="400" t="s">
        <v>636</v>
      </c>
      <c r="D1380" s="400" t="s">
        <v>2122</v>
      </c>
      <c r="E1380" s="400" t="s">
        <v>2123</v>
      </c>
      <c r="F1380" s="400" t="s">
        <v>636</v>
      </c>
      <c r="G1380" s="400"/>
      <c r="H1380" s="400" t="s">
        <v>220</v>
      </c>
      <c r="I1380" s="400" t="s">
        <v>636</v>
      </c>
      <c r="J1380" s="404">
        <v>237.5</v>
      </c>
      <c r="K1380" s="400" t="s">
        <v>639</v>
      </c>
      <c r="L1380" s="400" t="s">
        <v>640</v>
      </c>
      <c r="M1380" s="400" t="s">
        <v>641</v>
      </c>
      <c r="N1380" s="400" t="s">
        <v>1749</v>
      </c>
    </row>
    <row r="1381" spans="1:14" ht="12.75">
      <c r="A1381" s="401"/>
      <c r="B1381" s="401"/>
      <c r="C1381" s="401"/>
      <c r="D1381" s="401"/>
      <c r="E1381" s="401"/>
      <c r="F1381" s="401"/>
      <c r="G1381" s="401"/>
      <c r="H1381" s="401"/>
      <c r="I1381" s="401"/>
      <c r="J1381" s="403"/>
      <c r="K1381" s="401"/>
      <c r="L1381" s="401"/>
      <c r="M1381" s="401"/>
      <c r="N1381" s="401"/>
    </row>
    <row r="1382" spans="1:14" ht="12.75">
      <c r="A1382" s="400"/>
      <c r="B1382" s="400" t="s">
        <v>635</v>
      </c>
      <c r="C1382" s="400" t="s">
        <v>636</v>
      </c>
      <c r="D1382" s="400" t="s">
        <v>2124</v>
      </c>
      <c r="E1382" s="400" t="s">
        <v>2125</v>
      </c>
      <c r="F1382" s="400" t="s">
        <v>636</v>
      </c>
      <c r="G1382" s="400"/>
      <c r="H1382" s="400" t="s">
        <v>220</v>
      </c>
      <c r="I1382" s="400" t="s">
        <v>636</v>
      </c>
      <c r="J1382" s="402">
        <v>1650</v>
      </c>
      <c r="K1382" s="400" t="s">
        <v>639</v>
      </c>
      <c r="L1382" s="400" t="s">
        <v>640</v>
      </c>
      <c r="M1382" s="400" t="s">
        <v>689</v>
      </c>
      <c r="N1382" s="400" t="s">
        <v>1918</v>
      </c>
    </row>
    <row r="1383" spans="1:14" ht="12.75">
      <c r="A1383" s="401"/>
      <c r="B1383" s="401"/>
      <c r="C1383" s="401"/>
      <c r="D1383" s="401"/>
      <c r="E1383" s="401"/>
      <c r="F1383" s="401"/>
      <c r="G1383" s="401"/>
      <c r="H1383" s="401"/>
      <c r="I1383" s="401"/>
      <c r="J1383" s="403"/>
      <c r="K1383" s="401"/>
      <c r="L1383" s="401"/>
      <c r="M1383" s="401"/>
      <c r="N1383" s="401"/>
    </row>
    <row r="1384" spans="1:14" ht="12.75">
      <c r="A1384" s="400"/>
      <c r="B1384" s="400" t="s">
        <v>635</v>
      </c>
      <c r="C1384" s="400" t="s">
        <v>636</v>
      </c>
      <c r="D1384" s="400" t="s">
        <v>2126</v>
      </c>
      <c r="E1384" s="400" t="s">
        <v>2127</v>
      </c>
      <c r="F1384" s="400" t="s">
        <v>636</v>
      </c>
      <c r="G1384" s="400"/>
      <c r="H1384" s="400" t="s">
        <v>220</v>
      </c>
      <c r="I1384" s="400" t="s">
        <v>636</v>
      </c>
      <c r="J1384" s="404">
        <v>547.2</v>
      </c>
      <c r="K1384" s="400" t="s">
        <v>639</v>
      </c>
      <c r="L1384" s="400" t="s">
        <v>640</v>
      </c>
      <c r="M1384" s="400" t="s">
        <v>689</v>
      </c>
      <c r="N1384" s="400" t="s">
        <v>1915</v>
      </c>
    </row>
    <row r="1385" spans="1:14" ht="12.75">
      <c r="A1385" s="401"/>
      <c r="B1385" s="401"/>
      <c r="C1385" s="401"/>
      <c r="D1385" s="401"/>
      <c r="E1385" s="401"/>
      <c r="F1385" s="401"/>
      <c r="G1385" s="401"/>
      <c r="H1385" s="401"/>
      <c r="I1385" s="401"/>
      <c r="J1385" s="403"/>
      <c r="K1385" s="401"/>
      <c r="L1385" s="401"/>
      <c r="M1385" s="401"/>
      <c r="N1385" s="401"/>
    </row>
    <row r="1386" spans="1:14" ht="12.75">
      <c r="A1386" s="400"/>
      <c r="B1386" s="400" t="s">
        <v>635</v>
      </c>
      <c r="C1386" s="400" t="s">
        <v>636</v>
      </c>
      <c r="D1386" s="400" t="s">
        <v>2128</v>
      </c>
      <c r="E1386" s="400" t="s">
        <v>2129</v>
      </c>
      <c r="F1386" s="400" t="s">
        <v>636</v>
      </c>
      <c r="G1386" s="400"/>
      <c r="H1386" s="400" t="s">
        <v>220</v>
      </c>
      <c r="I1386" s="400" t="s">
        <v>636</v>
      </c>
      <c r="J1386" s="402">
        <v>4560</v>
      </c>
      <c r="K1386" s="400" t="s">
        <v>639</v>
      </c>
      <c r="L1386" s="400" t="s">
        <v>640</v>
      </c>
      <c r="M1386" s="400" t="s">
        <v>689</v>
      </c>
      <c r="N1386" s="400" t="s">
        <v>1926</v>
      </c>
    </row>
    <row r="1387" spans="1:14" ht="12.75">
      <c r="A1387" s="401"/>
      <c r="B1387" s="401"/>
      <c r="C1387" s="401"/>
      <c r="D1387" s="401"/>
      <c r="E1387" s="401"/>
      <c r="F1387" s="401"/>
      <c r="G1387" s="401"/>
      <c r="H1387" s="401"/>
      <c r="I1387" s="401"/>
      <c r="J1387" s="403"/>
      <c r="K1387" s="401"/>
      <c r="L1387" s="401"/>
      <c r="M1387" s="401"/>
      <c r="N1387" s="401"/>
    </row>
    <row r="1388" spans="1:14" ht="12.75">
      <c r="A1388" s="400"/>
      <c r="B1388" s="400" t="s">
        <v>635</v>
      </c>
      <c r="C1388" s="400" t="s">
        <v>636</v>
      </c>
      <c r="D1388" s="400" t="s">
        <v>2130</v>
      </c>
      <c r="E1388" s="400" t="s">
        <v>2131</v>
      </c>
      <c r="F1388" s="400" t="s">
        <v>636</v>
      </c>
      <c r="G1388" s="400"/>
      <c r="H1388" s="400" t="s">
        <v>220</v>
      </c>
      <c r="I1388" s="400" t="s">
        <v>636</v>
      </c>
      <c r="J1388" s="404">
        <v>225</v>
      </c>
      <c r="K1388" s="400" t="s">
        <v>639</v>
      </c>
      <c r="L1388" s="400" t="s">
        <v>640</v>
      </c>
      <c r="M1388" s="400" t="s">
        <v>689</v>
      </c>
      <c r="N1388" s="400" t="s">
        <v>1915</v>
      </c>
    </row>
    <row r="1389" spans="1:14" ht="12.75">
      <c r="A1389" s="401"/>
      <c r="B1389" s="401"/>
      <c r="C1389" s="401"/>
      <c r="D1389" s="401"/>
      <c r="E1389" s="401"/>
      <c r="F1389" s="401"/>
      <c r="G1389" s="401"/>
      <c r="H1389" s="401"/>
      <c r="I1389" s="401"/>
      <c r="J1389" s="403"/>
      <c r="K1389" s="401"/>
      <c r="L1389" s="401"/>
      <c r="M1389" s="401"/>
      <c r="N1389" s="401"/>
    </row>
    <row r="1390" spans="1:14" ht="12.75">
      <c r="A1390" s="400"/>
      <c r="B1390" s="400" t="s">
        <v>635</v>
      </c>
      <c r="C1390" s="400" t="s">
        <v>636</v>
      </c>
      <c r="D1390" s="400" t="s">
        <v>2132</v>
      </c>
      <c r="E1390" s="400" t="s">
        <v>2133</v>
      </c>
      <c r="F1390" s="400" t="s">
        <v>636</v>
      </c>
      <c r="G1390" s="400"/>
      <c r="H1390" s="400" t="s">
        <v>220</v>
      </c>
      <c r="I1390" s="400" t="s">
        <v>636</v>
      </c>
      <c r="J1390" s="402">
        <v>3934.2</v>
      </c>
      <c r="K1390" s="400" t="s">
        <v>639</v>
      </c>
      <c r="L1390" s="400" t="s">
        <v>640</v>
      </c>
      <c r="M1390" s="400" t="s">
        <v>689</v>
      </c>
      <c r="N1390" s="400" t="s">
        <v>1923</v>
      </c>
    </row>
    <row r="1391" spans="1:14" ht="12.75">
      <c r="A1391" s="401"/>
      <c r="B1391" s="401"/>
      <c r="C1391" s="401"/>
      <c r="D1391" s="401"/>
      <c r="E1391" s="401"/>
      <c r="F1391" s="401"/>
      <c r="G1391" s="401"/>
      <c r="H1391" s="401"/>
      <c r="I1391" s="401"/>
      <c r="J1391" s="403"/>
      <c r="K1391" s="401"/>
      <c r="L1391" s="401"/>
      <c r="M1391" s="401"/>
      <c r="N1391" s="401"/>
    </row>
    <row r="1392" spans="1:14" ht="12.75">
      <c r="A1392" s="400"/>
      <c r="B1392" s="400" t="s">
        <v>635</v>
      </c>
      <c r="C1392" s="400" t="s">
        <v>636</v>
      </c>
      <c r="D1392" s="400" t="s">
        <v>2134</v>
      </c>
      <c r="E1392" s="400" t="s">
        <v>2135</v>
      </c>
      <c r="F1392" s="400" t="s">
        <v>636</v>
      </c>
      <c r="G1392" s="400"/>
      <c r="H1392" s="400" t="s">
        <v>220</v>
      </c>
      <c r="I1392" s="400" t="s">
        <v>636</v>
      </c>
      <c r="J1392" s="404">
        <v>237.5</v>
      </c>
      <c r="K1392" s="400" t="s">
        <v>639</v>
      </c>
      <c r="L1392" s="400" t="s">
        <v>640</v>
      </c>
      <c r="M1392" s="400" t="s">
        <v>641</v>
      </c>
      <c r="N1392" s="400" t="s">
        <v>1749</v>
      </c>
    </row>
    <row r="1393" spans="1:14" ht="12.75">
      <c r="A1393" s="401"/>
      <c r="B1393" s="401"/>
      <c r="C1393" s="401"/>
      <c r="D1393" s="401"/>
      <c r="E1393" s="401"/>
      <c r="F1393" s="401"/>
      <c r="G1393" s="401"/>
      <c r="H1393" s="401"/>
      <c r="I1393" s="401"/>
      <c r="J1393" s="403"/>
      <c r="K1393" s="401"/>
      <c r="L1393" s="401"/>
      <c r="M1393" s="401"/>
      <c r="N1393" s="401"/>
    </row>
    <row r="1394" spans="1:14" ht="12.75">
      <c r="A1394" s="400"/>
      <c r="B1394" s="400" t="s">
        <v>635</v>
      </c>
      <c r="C1394" s="400" t="s">
        <v>636</v>
      </c>
      <c r="D1394" s="400" t="s">
        <v>2136</v>
      </c>
      <c r="E1394" s="400" t="s">
        <v>2137</v>
      </c>
      <c r="F1394" s="400" t="s">
        <v>636</v>
      </c>
      <c r="G1394" s="400"/>
      <c r="H1394" s="400" t="s">
        <v>220</v>
      </c>
      <c r="I1394" s="400" t="s">
        <v>636</v>
      </c>
      <c r="J1394" s="404">
        <v>237.5</v>
      </c>
      <c r="K1394" s="400" t="s">
        <v>639</v>
      </c>
      <c r="L1394" s="400" t="s">
        <v>640</v>
      </c>
      <c r="M1394" s="400" t="s">
        <v>641</v>
      </c>
      <c r="N1394" s="400" t="s">
        <v>1749</v>
      </c>
    </row>
    <row r="1395" spans="1:14" ht="12.75">
      <c r="A1395" s="401"/>
      <c r="B1395" s="401"/>
      <c r="C1395" s="401"/>
      <c r="D1395" s="401"/>
      <c r="E1395" s="401"/>
      <c r="F1395" s="401"/>
      <c r="G1395" s="401"/>
      <c r="H1395" s="401"/>
      <c r="I1395" s="401"/>
      <c r="J1395" s="403"/>
      <c r="K1395" s="401"/>
      <c r="L1395" s="401"/>
      <c r="M1395" s="401"/>
      <c r="N1395" s="401"/>
    </row>
    <row r="1396" spans="1:14" ht="12.75">
      <c r="A1396" s="400"/>
      <c r="B1396" s="400" t="s">
        <v>635</v>
      </c>
      <c r="C1396" s="400" t="s">
        <v>636</v>
      </c>
      <c r="D1396" s="400" t="s">
        <v>2138</v>
      </c>
      <c r="E1396" s="400" t="s">
        <v>2139</v>
      </c>
      <c r="F1396" s="400" t="s">
        <v>636</v>
      </c>
      <c r="G1396" s="400"/>
      <c r="H1396" s="400" t="s">
        <v>220</v>
      </c>
      <c r="I1396" s="400" t="s">
        <v>636</v>
      </c>
      <c r="J1396" s="404">
        <v>930</v>
      </c>
      <c r="K1396" s="400" t="s">
        <v>639</v>
      </c>
      <c r="L1396" s="400" t="s">
        <v>645</v>
      </c>
      <c r="M1396" s="400" t="s">
        <v>1726</v>
      </c>
      <c r="N1396" s="400" t="s">
        <v>2140</v>
      </c>
    </row>
    <row r="1397" spans="1:14" ht="12.75">
      <c r="A1397" s="401"/>
      <c r="B1397" s="401"/>
      <c r="C1397" s="401"/>
      <c r="D1397" s="401"/>
      <c r="E1397" s="401"/>
      <c r="F1397" s="401"/>
      <c r="G1397" s="401"/>
      <c r="H1397" s="401"/>
      <c r="I1397" s="401"/>
      <c r="J1397" s="403"/>
      <c r="K1397" s="401"/>
      <c r="L1397" s="401"/>
      <c r="M1397" s="401"/>
      <c r="N1397" s="401"/>
    </row>
    <row r="1398" spans="1:14" ht="12.75">
      <c r="A1398" s="400"/>
      <c r="B1398" s="400" t="s">
        <v>635</v>
      </c>
      <c r="C1398" s="400" t="s">
        <v>636</v>
      </c>
      <c r="D1398" s="400" t="s">
        <v>2141</v>
      </c>
      <c r="E1398" s="400" t="s">
        <v>2142</v>
      </c>
      <c r="F1398" s="400" t="s">
        <v>636</v>
      </c>
      <c r="G1398" s="400"/>
      <c r="H1398" s="400" t="s">
        <v>220</v>
      </c>
      <c r="I1398" s="400" t="s">
        <v>636</v>
      </c>
      <c r="J1398" s="402">
        <v>12067</v>
      </c>
      <c r="K1398" s="400" t="s">
        <v>639</v>
      </c>
      <c r="L1398" s="400" t="s">
        <v>645</v>
      </c>
      <c r="M1398" s="400" t="s">
        <v>1860</v>
      </c>
      <c r="N1398" s="400" t="s">
        <v>2143</v>
      </c>
    </row>
    <row r="1399" spans="1:14" ht="12.75">
      <c r="A1399" s="401"/>
      <c r="B1399" s="401"/>
      <c r="C1399" s="401"/>
      <c r="D1399" s="401"/>
      <c r="E1399" s="401"/>
      <c r="F1399" s="401"/>
      <c r="G1399" s="401"/>
      <c r="H1399" s="401"/>
      <c r="I1399" s="401"/>
      <c r="J1399" s="403"/>
      <c r="K1399" s="401"/>
      <c r="L1399" s="401"/>
      <c r="M1399" s="401"/>
      <c r="N1399" s="401"/>
    </row>
    <row r="1400" spans="1:14" ht="12.75">
      <c r="A1400" s="400"/>
      <c r="B1400" s="400" t="s">
        <v>635</v>
      </c>
      <c r="C1400" s="400" t="s">
        <v>636</v>
      </c>
      <c r="D1400" s="400" t="s">
        <v>2144</v>
      </c>
      <c r="E1400" s="400" t="s">
        <v>2145</v>
      </c>
      <c r="F1400" s="400" t="s">
        <v>636</v>
      </c>
      <c r="G1400" s="400"/>
      <c r="H1400" s="400" t="s">
        <v>220</v>
      </c>
      <c r="I1400" s="400" t="s">
        <v>636</v>
      </c>
      <c r="J1400" s="404">
        <v>237.5</v>
      </c>
      <c r="K1400" s="400" t="s">
        <v>639</v>
      </c>
      <c r="L1400" s="400" t="s">
        <v>640</v>
      </c>
      <c r="M1400" s="400" t="s">
        <v>641</v>
      </c>
      <c r="N1400" s="400" t="s">
        <v>1749</v>
      </c>
    </row>
    <row r="1401" spans="1:14" ht="12.75">
      <c r="A1401" s="401"/>
      <c r="B1401" s="401"/>
      <c r="C1401" s="401"/>
      <c r="D1401" s="401"/>
      <c r="E1401" s="401"/>
      <c r="F1401" s="401"/>
      <c r="G1401" s="401"/>
      <c r="H1401" s="401"/>
      <c r="I1401" s="401"/>
      <c r="J1401" s="403"/>
      <c r="K1401" s="401"/>
      <c r="L1401" s="401"/>
      <c r="M1401" s="401"/>
      <c r="N1401" s="401"/>
    </row>
    <row r="1402" spans="1:14" ht="12.75">
      <c r="A1402" s="400"/>
      <c r="B1402" s="400" t="s">
        <v>635</v>
      </c>
      <c r="C1402" s="400" t="s">
        <v>636</v>
      </c>
      <c r="D1402" s="400" t="s">
        <v>2146</v>
      </c>
      <c r="E1402" s="400" t="s">
        <v>2147</v>
      </c>
      <c r="F1402" s="400" t="s">
        <v>636</v>
      </c>
      <c r="G1402" s="400"/>
      <c r="H1402" s="400" t="s">
        <v>220</v>
      </c>
      <c r="I1402" s="400" t="s">
        <v>636</v>
      </c>
      <c r="J1402" s="404">
        <v>237.5</v>
      </c>
      <c r="K1402" s="400" t="s">
        <v>639</v>
      </c>
      <c r="L1402" s="400" t="s">
        <v>640</v>
      </c>
      <c r="M1402" s="400" t="s">
        <v>641</v>
      </c>
      <c r="N1402" s="400" t="s">
        <v>1749</v>
      </c>
    </row>
    <row r="1403" spans="1:14" ht="12.75">
      <c r="A1403" s="401"/>
      <c r="B1403" s="401"/>
      <c r="C1403" s="401"/>
      <c r="D1403" s="401"/>
      <c r="E1403" s="401"/>
      <c r="F1403" s="401"/>
      <c r="G1403" s="401"/>
      <c r="H1403" s="401"/>
      <c r="I1403" s="401"/>
      <c r="J1403" s="403"/>
      <c r="K1403" s="401"/>
      <c r="L1403" s="401"/>
      <c r="M1403" s="401"/>
      <c r="N1403" s="401"/>
    </row>
    <row r="1404" spans="1:14" ht="12.75">
      <c r="A1404" s="400"/>
      <c r="B1404" s="400" t="s">
        <v>635</v>
      </c>
      <c r="C1404" s="400" t="s">
        <v>636</v>
      </c>
      <c r="D1404" s="400" t="s">
        <v>2148</v>
      </c>
      <c r="E1404" s="400" t="s">
        <v>2149</v>
      </c>
      <c r="F1404" s="400" t="s">
        <v>636</v>
      </c>
      <c r="G1404" s="400"/>
      <c r="H1404" s="400" t="s">
        <v>220</v>
      </c>
      <c r="I1404" s="400" t="s">
        <v>636</v>
      </c>
      <c r="J1404" s="404">
        <v>237.5</v>
      </c>
      <c r="K1404" s="400" t="s">
        <v>639</v>
      </c>
      <c r="L1404" s="400" t="s">
        <v>640</v>
      </c>
      <c r="M1404" s="400" t="s">
        <v>641</v>
      </c>
      <c r="N1404" s="400" t="s">
        <v>1749</v>
      </c>
    </row>
    <row r="1405" spans="1:14" ht="12.75">
      <c r="A1405" s="401"/>
      <c r="B1405" s="401"/>
      <c r="C1405" s="401"/>
      <c r="D1405" s="401"/>
      <c r="E1405" s="401"/>
      <c r="F1405" s="401"/>
      <c r="G1405" s="401"/>
      <c r="H1405" s="401"/>
      <c r="I1405" s="401"/>
      <c r="J1405" s="403"/>
      <c r="K1405" s="401"/>
      <c r="L1405" s="401"/>
      <c r="M1405" s="401"/>
      <c r="N1405" s="401"/>
    </row>
    <row r="1406" spans="1:14" ht="12.75">
      <c r="A1406" s="400"/>
      <c r="B1406" s="400" t="s">
        <v>635</v>
      </c>
      <c r="C1406" s="400" t="s">
        <v>636</v>
      </c>
      <c r="D1406" s="400" t="s">
        <v>2150</v>
      </c>
      <c r="E1406" s="400" t="s">
        <v>2151</v>
      </c>
      <c r="F1406" s="400" t="s">
        <v>636</v>
      </c>
      <c r="G1406" s="400"/>
      <c r="H1406" s="400" t="s">
        <v>220</v>
      </c>
      <c r="I1406" s="400" t="s">
        <v>636</v>
      </c>
      <c r="J1406" s="404">
        <v>237.5</v>
      </c>
      <c r="K1406" s="400" t="s">
        <v>639</v>
      </c>
      <c r="L1406" s="400" t="s">
        <v>640</v>
      </c>
      <c r="M1406" s="400" t="s">
        <v>641</v>
      </c>
      <c r="N1406" s="400" t="s">
        <v>1749</v>
      </c>
    </row>
    <row r="1407" spans="1:14" ht="12.75">
      <c r="A1407" s="401"/>
      <c r="B1407" s="401"/>
      <c r="C1407" s="401"/>
      <c r="D1407" s="401"/>
      <c r="E1407" s="401"/>
      <c r="F1407" s="401"/>
      <c r="G1407" s="401"/>
      <c r="H1407" s="401"/>
      <c r="I1407" s="401"/>
      <c r="J1407" s="403"/>
      <c r="K1407" s="401"/>
      <c r="L1407" s="401"/>
      <c r="M1407" s="401"/>
      <c r="N1407" s="401"/>
    </row>
    <row r="1408" spans="1:14" ht="12.75">
      <c r="A1408" s="400"/>
      <c r="B1408" s="400" t="s">
        <v>635</v>
      </c>
      <c r="C1408" s="400" t="s">
        <v>636</v>
      </c>
      <c r="D1408" s="400" t="s">
        <v>2152</v>
      </c>
      <c r="E1408" s="400" t="s">
        <v>2153</v>
      </c>
      <c r="F1408" s="400" t="s">
        <v>636</v>
      </c>
      <c r="G1408" s="400"/>
      <c r="H1408" s="400" t="s">
        <v>220</v>
      </c>
      <c r="I1408" s="400" t="s">
        <v>636</v>
      </c>
      <c r="J1408" s="404">
        <v>769.7</v>
      </c>
      <c r="K1408" s="400" t="s">
        <v>639</v>
      </c>
      <c r="L1408" s="400" t="s">
        <v>816</v>
      </c>
      <c r="M1408" s="400" t="s">
        <v>430</v>
      </c>
      <c r="N1408" s="400" t="s">
        <v>2154</v>
      </c>
    </row>
    <row r="1409" spans="1:14" ht="12.75">
      <c r="A1409" s="401"/>
      <c r="B1409" s="401"/>
      <c r="C1409" s="401"/>
      <c r="D1409" s="401"/>
      <c r="E1409" s="401"/>
      <c r="F1409" s="401"/>
      <c r="G1409" s="401"/>
      <c r="H1409" s="401"/>
      <c r="I1409" s="401"/>
      <c r="J1409" s="403"/>
      <c r="K1409" s="401"/>
      <c r="L1409" s="401"/>
      <c r="M1409" s="401"/>
      <c r="N1409" s="401"/>
    </row>
    <row r="1410" spans="1:14" ht="12.75">
      <c r="A1410" s="400"/>
      <c r="B1410" s="400" t="s">
        <v>635</v>
      </c>
      <c r="C1410" s="400" t="s">
        <v>636</v>
      </c>
      <c r="D1410" s="400" t="s">
        <v>2155</v>
      </c>
      <c r="E1410" s="400" t="s">
        <v>2156</v>
      </c>
      <c r="F1410" s="400" t="s">
        <v>636</v>
      </c>
      <c r="G1410" s="400"/>
      <c r="H1410" s="400" t="s">
        <v>220</v>
      </c>
      <c r="I1410" s="400" t="s">
        <v>636</v>
      </c>
      <c r="J1410" s="404">
        <v>350</v>
      </c>
      <c r="K1410" s="400" t="s">
        <v>639</v>
      </c>
      <c r="L1410" s="400" t="s">
        <v>816</v>
      </c>
      <c r="M1410" s="400" t="s">
        <v>430</v>
      </c>
      <c r="N1410" s="400" t="s">
        <v>2157</v>
      </c>
    </row>
    <row r="1411" spans="1:14" ht="12.75">
      <c r="A1411" s="401"/>
      <c r="B1411" s="401"/>
      <c r="C1411" s="401"/>
      <c r="D1411" s="401"/>
      <c r="E1411" s="401"/>
      <c r="F1411" s="401"/>
      <c r="G1411" s="401"/>
      <c r="H1411" s="401"/>
      <c r="I1411" s="401"/>
      <c r="J1411" s="403"/>
      <c r="K1411" s="401"/>
      <c r="L1411" s="401"/>
      <c r="M1411" s="401"/>
      <c r="N1411" s="401"/>
    </row>
    <row r="1412" spans="1:14" ht="12.75">
      <c r="A1412" s="400"/>
      <c r="B1412" s="400" t="s">
        <v>635</v>
      </c>
      <c r="C1412" s="400" t="s">
        <v>636</v>
      </c>
      <c r="D1412" s="400" t="s">
        <v>2158</v>
      </c>
      <c r="E1412" s="400" t="s">
        <v>2159</v>
      </c>
      <c r="F1412" s="400" t="s">
        <v>636</v>
      </c>
      <c r="G1412" s="400"/>
      <c r="H1412" s="400" t="s">
        <v>220</v>
      </c>
      <c r="I1412" s="400" t="s">
        <v>636</v>
      </c>
      <c r="J1412" s="402">
        <v>1415</v>
      </c>
      <c r="K1412" s="400" t="s">
        <v>639</v>
      </c>
      <c r="L1412" s="400" t="s">
        <v>816</v>
      </c>
      <c r="M1412" s="400" t="s">
        <v>427</v>
      </c>
      <c r="N1412" s="400" t="s">
        <v>1874</v>
      </c>
    </row>
    <row r="1413" spans="1:14" ht="12.75">
      <c r="A1413" s="401"/>
      <c r="B1413" s="401"/>
      <c r="C1413" s="401"/>
      <c r="D1413" s="401"/>
      <c r="E1413" s="401"/>
      <c r="F1413" s="401"/>
      <c r="G1413" s="401"/>
      <c r="H1413" s="401"/>
      <c r="I1413" s="401"/>
      <c r="J1413" s="403"/>
      <c r="K1413" s="401"/>
      <c r="L1413" s="401"/>
      <c r="M1413" s="401"/>
      <c r="N1413" s="401"/>
    </row>
    <row r="1414" spans="1:14" ht="12.75">
      <c r="A1414" s="400"/>
      <c r="B1414" s="400" t="s">
        <v>635</v>
      </c>
      <c r="C1414" s="400" t="s">
        <v>636</v>
      </c>
      <c r="D1414" s="400" t="s">
        <v>2160</v>
      </c>
      <c r="E1414" s="400" t="s">
        <v>2161</v>
      </c>
      <c r="F1414" s="400" t="s">
        <v>636</v>
      </c>
      <c r="G1414" s="400"/>
      <c r="H1414" s="400" t="s">
        <v>220</v>
      </c>
      <c r="I1414" s="400" t="s">
        <v>636</v>
      </c>
      <c r="J1414" s="404">
        <v>237.5</v>
      </c>
      <c r="K1414" s="400" t="s">
        <v>639</v>
      </c>
      <c r="L1414" s="400" t="s">
        <v>640</v>
      </c>
      <c r="M1414" s="400" t="s">
        <v>641</v>
      </c>
      <c r="N1414" s="400" t="s">
        <v>1749</v>
      </c>
    </row>
    <row r="1415" spans="1:14" ht="12.75">
      <c r="A1415" s="401"/>
      <c r="B1415" s="401"/>
      <c r="C1415" s="401"/>
      <c r="D1415" s="401"/>
      <c r="E1415" s="401"/>
      <c r="F1415" s="401"/>
      <c r="G1415" s="401"/>
      <c r="H1415" s="401"/>
      <c r="I1415" s="401"/>
      <c r="J1415" s="403"/>
      <c r="K1415" s="401"/>
      <c r="L1415" s="401"/>
      <c r="M1415" s="401"/>
      <c r="N1415" s="401"/>
    </row>
    <row r="1416" spans="1:14" ht="12.75">
      <c r="A1416" s="400"/>
      <c r="B1416" s="400" t="s">
        <v>635</v>
      </c>
      <c r="C1416" s="400" t="s">
        <v>636</v>
      </c>
      <c r="D1416" s="400" t="s">
        <v>2162</v>
      </c>
      <c r="E1416" s="400" t="s">
        <v>2163</v>
      </c>
      <c r="F1416" s="400" t="s">
        <v>636</v>
      </c>
      <c r="G1416" s="400"/>
      <c r="H1416" s="400" t="s">
        <v>220</v>
      </c>
      <c r="I1416" s="400" t="s">
        <v>636</v>
      </c>
      <c r="J1416" s="402">
        <v>4334.2</v>
      </c>
      <c r="K1416" s="400" t="s">
        <v>639</v>
      </c>
      <c r="L1416" s="400" t="s">
        <v>640</v>
      </c>
      <c r="M1416" s="400" t="s">
        <v>689</v>
      </c>
      <c r="N1416" s="400" t="s">
        <v>1923</v>
      </c>
    </row>
    <row r="1417" spans="1:14" ht="12.75">
      <c r="A1417" s="401"/>
      <c r="B1417" s="401"/>
      <c r="C1417" s="401"/>
      <c r="D1417" s="401"/>
      <c r="E1417" s="401"/>
      <c r="F1417" s="401"/>
      <c r="G1417" s="401"/>
      <c r="H1417" s="401"/>
      <c r="I1417" s="401"/>
      <c r="J1417" s="403"/>
      <c r="K1417" s="401"/>
      <c r="L1417" s="401"/>
      <c r="M1417" s="401"/>
      <c r="N1417" s="401"/>
    </row>
    <row r="1418" spans="1:14" ht="12.75">
      <c r="A1418" s="400"/>
      <c r="B1418" s="400" t="s">
        <v>635</v>
      </c>
      <c r="C1418" s="400" t="s">
        <v>636</v>
      </c>
      <c r="D1418" s="400" t="s">
        <v>2164</v>
      </c>
      <c r="E1418" s="400" t="s">
        <v>2165</v>
      </c>
      <c r="F1418" s="400" t="s">
        <v>636</v>
      </c>
      <c r="G1418" s="400"/>
      <c r="H1418" s="400" t="s">
        <v>220</v>
      </c>
      <c r="I1418" s="400" t="s">
        <v>636</v>
      </c>
      <c r="J1418" s="404">
        <v>225</v>
      </c>
      <c r="K1418" s="400" t="s">
        <v>639</v>
      </c>
      <c r="L1418" s="400" t="s">
        <v>640</v>
      </c>
      <c r="M1418" s="400" t="s">
        <v>689</v>
      </c>
      <c r="N1418" s="400" t="s">
        <v>1915</v>
      </c>
    </row>
    <row r="1419" spans="1:14" ht="12.75">
      <c r="A1419" s="401"/>
      <c r="B1419" s="401"/>
      <c r="C1419" s="401"/>
      <c r="D1419" s="401"/>
      <c r="E1419" s="401"/>
      <c r="F1419" s="401"/>
      <c r="G1419" s="401"/>
      <c r="H1419" s="401"/>
      <c r="I1419" s="401"/>
      <c r="J1419" s="403"/>
      <c r="K1419" s="401"/>
      <c r="L1419" s="401"/>
      <c r="M1419" s="401"/>
      <c r="N1419" s="401"/>
    </row>
    <row r="1420" spans="1:14" ht="12.75">
      <c r="A1420" s="400"/>
      <c r="B1420" s="400" t="s">
        <v>635</v>
      </c>
      <c r="C1420" s="400" t="s">
        <v>636</v>
      </c>
      <c r="D1420" s="400" t="s">
        <v>2166</v>
      </c>
      <c r="E1420" s="400" t="s">
        <v>2167</v>
      </c>
      <c r="F1420" s="400" t="s">
        <v>636</v>
      </c>
      <c r="G1420" s="400"/>
      <c r="H1420" s="400" t="s">
        <v>220</v>
      </c>
      <c r="I1420" s="400" t="s">
        <v>636</v>
      </c>
      <c r="J1420" s="404">
        <v>546</v>
      </c>
      <c r="K1420" s="400" t="s">
        <v>639</v>
      </c>
      <c r="L1420" s="400" t="s">
        <v>640</v>
      </c>
      <c r="M1420" s="400" t="s">
        <v>689</v>
      </c>
      <c r="N1420" s="400" t="s">
        <v>1926</v>
      </c>
    </row>
    <row r="1421" spans="1:14" ht="12.75">
      <c r="A1421" s="401"/>
      <c r="B1421" s="401"/>
      <c r="C1421" s="401"/>
      <c r="D1421" s="401"/>
      <c r="E1421" s="401"/>
      <c r="F1421" s="401"/>
      <c r="G1421" s="401"/>
      <c r="H1421" s="401"/>
      <c r="I1421" s="401"/>
      <c r="J1421" s="403"/>
      <c r="K1421" s="401"/>
      <c r="L1421" s="401"/>
      <c r="M1421" s="401"/>
      <c r="N1421" s="401"/>
    </row>
    <row r="1422" spans="1:14" ht="12.75">
      <c r="A1422" s="400"/>
      <c r="B1422" s="400" t="s">
        <v>635</v>
      </c>
      <c r="C1422" s="400" t="s">
        <v>636</v>
      </c>
      <c r="D1422" s="400" t="s">
        <v>2168</v>
      </c>
      <c r="E1422" s="400" t="s">
        <v>2169</v>
      </c>
      <c r="F1422" s="400" t="s">
        <v>636</v>
      </c>
      <c r="G1422" s="400"/>
      <c r="H1422" s="400" t="s">
        <v>220</v>
      </c>
      <c r="I1422" s="400" t="s">
        <v>636</v>
      </c>
      <c r="J1422" s="402">
        <v>1975.96</v>
      </c>
      <c r="K1422" s="400" t="s">
        <v>639</v>
      </c>
      <c r="L1422" s="400" t="s">
        <v>640</v>
      </c>
      <c r="M1422" s="400" t="s">
        <v>689</v>
      </c>
      <c r="N1422" s="400" t="s">
        <v>1915</v>
      </c>
    </row>
    <row r="1423" spans="1:14" ht="12.75">
      <c r="A1423" s="401"/>
      <c r="B1423" s="401"/>
      <c r="C1423" s="401"/>
      <c r="D1423" s="401"/>
      <c r="E1423" s="401"/>
      <c r="F1423" s="401"/>
      <c r="G1423" s="401"/>
      <c r="H1423" s="401"/>
      <c r="I1423" s="401"/>
      <c r="J1423" s="403"/>
      <c r="K1423" s="401"/>
      <c r="L1423" s="401"/>
      <c r="M1423" s="401"/>
      <c r="N1423" s="401"/>
    </row>
    <row r="1424" spans="1:14" ht="12.75">
      <c r="A1424" s="400"/>
      <c r="B1424" s="400" t="s">
        <v>635</v>
      </c>
      <c r="C1424" s="400" t="s">
        <v>636</v>
      </c>
      <c r="D1424" s="400" t="s">
        <v>2170</v>
      </c>
      <c r="E1424" s="400" t="s">
        <v>2171</v>
      </c>
      <c r="F1424" s="400" t="s">
        <v>636</v>
      </c>
      <c r="G1424" s="400"/>
      <c r="H1424" s="400" t="s">
        <v>220</v>
      </c>
      <c r="I1424" s="400" t="s">
        <v>636</v>
      </c>
      <c r="J1424" s="402">
        <v>14701</v>
      </c>
      <c r="K1424" s="400" t="s">
        <v>639</v>
      </c>
      <c r="L1424" s="400" t="s">
        <v>816</v>
      </c>
      <c r="M1424" s="400" t="s">
        <v>835</v>
      </c>
      <c r="N1424" s="400" t="s">
        <v>1894</v>
      </c>
    </row>
    <row r="1425" spans="1:14" ht="12.75">
      <c r="A1425" s="401"/>
      <c r="B1425" s="401"/>
      <c r="C1425" s="401"/>
      <c r="D1425" s="401"/>
      <c r="E1425" s="401"/>
      <c r="F1425" s="401"/>
      <c r="G1425" s="401"/>
      <c r="H1425" s="401"/>
      <c r="I1425" s="401"/>
      <c r="J1425" s="403"/>
      <c r="K1425" s="401"/>
      <c r="L1425" s="401"/>
      <c r="M1425" s="401"/>
      <c r="N1425" s="401"/>
    </row>
    <row r="1426" spans="1:14" ht="12.75">
      <c r="A1426" s="400"/>
      <c r="B1426" s="400" t="s">
        <v>635</v>
      </c>
      <c r="C1426" s="400" t="s">
        <v>636</v>
      </c>
      <c r="D1426" s="400" t="s">
        <v>2170</v>
      </c>
      <c r="E1426" s="400" t="s">
        <v>2172</v>
      </c>
      <c r="F1426" s="400" t="s">
        <v>636</v>
      </c>
      <c r="G1426" s="400"/>
      <c r="H1426" s="400" t="s">
        <v>220</v>
      </c>
      <c r="I1426" s="400" t="s">
        <v>636</v>
      </c>
      <c r="J1426" s="402">
        <v>2315</v>
      </c>
      <c r="K1426" s="400" t="s">
        <v>639</v>
      </c>
      <c r="L1426" s="400" t="s">
        <v>819</v>
      </c>
      <c r="M1426" s="400" t="s">
        <v>835</v>
      </c>
      <c r="N1426" s="400" t="s">
        <v>1894</v>
      </c>
    </row>
    <row r="1427" spans="1:14" ht="12.75">
      <c r="A1427" s="401"/>
      <c r="B1427" s="401"/>
      <c r="C1427" s="401"/>
      <c r="D1427" s="401"/>
      <c r="E1427" s="401"/>
      <c r="F1427" s="401"/>
      <c r="G1427" s="401"/>
      <c r="H1427" s="401"/>
      <c r="I1427" s="401"/>
      <c r="J1427" s="403"/>
      <c r="K1427" s="401"/>
      <c r="L1427" s="401"/>
      <c r="M1427" s="401"/>
      <c r="N1427" s="401"/>
    </row>
    <row r="1428" spans="1:14" ht="12.75">
      <c r="A1428" s="400"/>
      <c r="B1428" s="400" t="s">
        <v>635</v>
      </c>
      <c r="C1428" s="400" t="s">
        <v>636</v>
      </c>
      <c r="D1428" s="400" t="s">
        <v>2173</v>
      </c>
      <c r="E1428" s="400" t="s">
        <v>2174</v>
      </c>
      <c r="F1428" s="400" t="s">
        <v>636</v>
      </c>
      <c r="G1428" s="400"/>
      <c r="H1428" s="400" t="s">
        <v>220</v>
      </c>
      <c r="I1428" s="400" t="s">
        <v>636</v>
      </c>
      <c r="J1428" s="404">
        <v>262.5</v>
      </c>
      <c r="K1428" s="400" t="s">
        <v>639</v>
      </c>
      <c r="L1428" s="400" t="s">
        <v>640</v>
      </c>
      <c r="M1428" s="400" t="s">
        <v>641</v>
      </c>
      <c r="N1428" s="400" t="s">
        <v>1749</v>
      </c>
    </row>
    <row r="1429" spans="1:14" ht="12.75">
      <c r="A1429" s="401"/>
      <c r="B1429" s="401"/>
      <c r="C1429" s="401"/>
      <c r="D1429" s="401"/>
      <c r="E1429" s="401"/>
      <c r="F1429" s="401"/>
      <c r="G1429" s="401"/>
      <c r="H1429" s="401"/>
      <c r="I1429" s="401"/>
      <c r="J1429" s="403"/>
      <c r="K1429" s="401"/>
      <c r="L1429" s="401"/>
      <c r="M1429" s="401"/>
      <c r="N1429" s="401"/>
    </row>
    <row r="1430" spans="1:14" ht="12.75">
      <c r="A1430" s="400"/>
      <c r="B1430" s="400" t="s">
        <v>635</v>
      </c>
      <c r="C1430" s="400" t="s">
        <v>636</v>
      </c>
      <c r="D1430" s="400" t="s">
        <v>2175</v>
      </c>
      <c r="E1430" s="400" t="s">
        <v>2176</v>
      </c>
      <c r="F1430" s="400" t="s">
        <v>636</v>
      </c>
      <c r="G1430" s="400"/>
      <c r="H1430" s="400" t="s">
        <v>220</v>
      </c>
      <c r="I1430" s="400" t="s">
        <v>636</v>
      </c>
      <c r="J1430" s="404">
        <v>966</v>
      </c>
      <c r="K1430" s="400" t="s">
        <v>639</v>
      </c>
      <c r="L1430" s="400" t="s">
        <v>640</v>
      </c>
      <c r="M1430" s="400" t="s">
        <v>689</v>
      </c>
      <c r="N1430" s="400" t="s">
        <v>1915</v>
      </c>
    </row>
    <row r="1431" spans="1:14" ht="12.75">
      <c r="A1431" s="401"/>
      <c r="B1431" s="401"/>
      <c r="C1431" s="401"/>
      <c r="D1431" s="401"/>
      <c r="E1431" s="401"/>
      <c r="F1431" s="401"/>
      <c r="G1431" s="401"/>
      <c r="H1431" s="401"/>
      <c r="I1431" s="401"/>
      <c r="J1431" s="403"/>
      <c r="K1431" s="401"/>
      <c r="L1431" s="401"/>
      <c r="M1431" s="401"/>
      <c r="N1431" s="401"/>
    </row>
    <row r="1432" spans="1:14" ht="12.75">
      <c r="A1432" s="400"/>
      <c r="B1432" s="400" t="s">
        <v>635</v>
      </c>
      <c r="C1432" s="400" t="s">
        <v>636</v>
      </c>
      <c r="D1432" s="400" t="s">
        <v>2177</v>
      </c>
      <c r="E1432" s="400" t="s">
        <v>2178</v>
      </c>
      <c r="F1432" s="400" t="s">
        <v>636</v>
      </c>
      <c r="G1432" s="400"/>
      <c r="H1432" s="400" t="s">
        <v>220</v>
      </c>
      <c r="I1432" s="400" t="s">
        <v>636</v>
      </c>
      <c r="J1432" s="404">
        <v>237.5</v>
      </c>
      <c r="K1432" s="400" t="s">
        <v>639</v>
      </c>
      <c r="L1432" s="400" t="s">
        <v>640</v>
      </c>
      <c r="M1432" s="400" t="s">
        <v>641</v>
      </c>
      <c r="N1432" s="400" t="s">
        <v>1749</v>
      </c>
    </row>
    <row r="1433" spans="1:14" ht="12.75">
      <c r="A1433" s="401"/>
      <c r="B1433" s="401"/>
      <c r="C1433" s="401"/>
      <c r="D1433" s="401"/>
      <c r="E1433" s="401"/>
      <c r="F1433" s="401"/>
      <c r="G1433" s="401"/>
      <c r="H1433" s="401"/>
      <c r="I1433" s="401"/>
      <c r="J1433" s="403"/>
      <c r="K1433" s="401"/>
      <c r="L1433" s="401"/>
      <c r="M1433" s="401"/>
      <c r="N1433" s="401"/>
    </row>
    <row r="1434" spans="1:14" ht="12.75">
      <c r="A1434" s="400"/>
      <c r="B1434" s="400" t="s">
        <v>635</v>
      </c>
      <c r="C1434" s="400" t="s">
        <v>636</v>
      </c>
      <c r="D1434" s="400" t="s">
        <v>2179</v>
      </c>
      <c r="E1434" s="400" t="s">
        <v>2180</v>
      </c>
      <c r="F1434" s="400" t="s">
        <v>636</v>
      </c>
      <c r="G1434" s="400"/>
      <c r="H1434" s="400" t="s">
        <v>220</v>
      </c>
      <c r="I1434" s="400" t="s">
        <v>636</v>
      </c>
      <c r="J1434" s="402">
        <v>12600</v>
      </c>
      <c r="K1434" s="400" t="s">
        <v>639</v>
      </c>
      <c r="L1434" s="400" t="s">
        <v>1442</v>
      </c>
      <c r="M1434" s="400" t="s">
        <v>634</v>
      </c>
      <c r="N1434" s="400" t="s">
        <v>2181</v>
      </c>
    </row>
    <row r="1435" spans="1:14" ht="12.75">
      <c r="A1435" s="401"/>
      <c r="B1435" s="401"/>
      <c r="C1435" s="401"/>
      <c r="D1435" s="401"/>
      <c r="E1435" s="401"/>
      <c r="F1435" s="401"/>
      <c r="G1435" s="401"/>
      <c r="H1435" s="401"/>
      <c r="I1435" s="401"/>
      <c r="J1435" s="403"/>
      <c r="K1435" s="401"/>
      <c r="L1435" s="401"/>
      <c r="M1435" s="401"/>
      <c r="N1435" s="401"/>
    </row>
    <row r="1436" spans="1:14" ht="12.75">
      <c r="A1436" s="400"/>
      <c r="B1436" s="400" t="s">
        <v>635</v>
      </c>
      <c r="C1436" s="400" t="s">
        <v>636</v>
      </c>
      <c r="D1436" s="400" t="s">
        <v>2182</v>
      </c>
      <c r="E1436" s="400" t="s">
        <v>2183</v>
      </c>
      <c r="F1436" s="400" t="s">
        <v>636</v>
      </c>
      <c r="G1436" s="400"/>
      <c r="H1436" s="400" t="s">
        <v>220</v>
      </c>
      <c r="I1436" s="400" t="s">
        <v>636</v>
      </c>
      <c r="J1436" s="404">
        <v>237.5</v>
      </c>
      <c r="K1436" s="400" t="s">
        <v>639</v>
      </c>
      <c r="L1436" s="400" t="s">
        <v>640</v>
      </c>
      <c r="M1436" s="400" t="s">
        <v>641</v>
      </c>
      <c r="N1436" s="400" t="s">
        <v>1749</v>
      </c>
    </row>
    <row r="1437" spans="1:14" ht="12.75">
      <c r="A1437" s="401"/>
      <c r="B1437" s="401"/>
      <c r="C1437" s="401"/>
      <c r="D1437" s="401"/>
      <c r="E1437" s="401"/>
      <c r="F1437" s="401"/>
      <c r="G1437" s="401"/>
      <c r="H1437" s="401"/>
      <c r="I1437" s="401"/>
      <c r="J1437" s="403"/>
      <c r="K1437" s="401"/>
      <c r="L1437" s="401"/>
      <c r="M1437" s="401"/>
      <c r="N1437" s="401"/>
    </row>
    <row r="1438" spans="1:14" ht="12.75">
      <c r="A1438" s="400"/>
      <c r="B1438" s="400" t="s">
        <v>635</v>
      </c>
      <c r="C1438" s="400" t="s">
        <v>636</v>
      </c>
      <c r="D1438" s="400" t="s">
        <v>2184</v>
      </c>
      <c r="E1438" s="400" t="s">
        <v>2185</v>
      </c>
      <c r="F1438" s="400" t="s">
        <v>636</v>
      </c>
      <c r="G1438" s="400"/>
      <c r="H1438" s="400" t="s">
        <v>220</v>
      </c>
      <c r="I1438" s="400" t="s">
        <v>636</v>
      </c>
      <c r="J1438" s="402">
        <v>5803.3</v>
      </c>
      <c r="K1438" s="400" t="s">
        <v>639</v>
      </c>
      <c r="L1438" s="400" t="s">
        <v>640</v>
      </c>
      <c r="M1438" s="400" t="s">
        <v>806</v>
      </c>
      <c r="N1438" s="400" t="s">
        <v>2186</v>
      </c>
    </row>
    <row r="1439" spans="1:14" ht="12.75">
      <c r="A1439" s="401"/>
      <c r="B1439" s="401"/>
      <c r="C1439" s="401"/>
      <c r="D1439" s="401"/>
      <c r="E1439" s="401"/>
      <c r="F1439" s="401"/>
      <c r="G1439" s="401"/>
      <c r="H1439" s="401"/>
      <c r="I1439" s="401"/>
      <c r="J1439" s="403"/>
      <c r="K1439" s="401"/>
      <c r="L1439" s="401"/>
      <c r="M1439" s="401"/>
      <c r="N1439" s="401"/>
    </row>
    <row r="1440" spans="1:14" ht="12.75">
      <c r="A1440" s="400"/>
      <c r="B1440" s="400" t="s">
        <v>635</v>
      </c>
      <c r="C1440" s="400" t="s">
        <v>636</v>
      </c>
      <c r="D1440" s="400" t="s">
        <v>2187</v>
      </c>
      <c r="E1440" s="400" t="s">
        <v>2188</v>
      </c>
      <c r="F1440" s="400" t="s">
        <v>636</v>
      </c>
      <c r="G1440" s="400"/>
      <c r="H1440" s="400" t="s">
        <v>220</v>
      </c>
      <c r="I1440" s="400" t="s">
        <v>636</v>
      </c>
      <c r="J1440" s="404">
        <v>237.5</v>
      </c>
      <c r="K1440" s="400" t="s">
        <v>639</v>
      </c>
      <c r="L1440" s="400" t="s">
        <v>640</v>
      </c>
      <c r="M1440" s="400" t="s">
        <v>641</v>
      </c>
      <c r="N1440" s="400" t="s">
        <v>1749</v>
      </c>
    </row>
    <row r="1441" spans="1:14" ht="12.75">
      <c r="A1441" s="401"/>
      <c r="B1441" s="401"/>
      <c r="C1441" s="401"/>
      <c r="D1441" s="401"/>
      <c r="E1441" s="401"/>
      <c r="F1441" s="401"/>
      <c r="G1441" s="401"/>
      <c r="H1441" s="401"/>
      <c r="I1441" s="401"/>
      <c r="J1441" s="403"/>
      <c r="K1441" s="401"/>
      <c r="L1441" s="401"/>
      <c r="M1441" s="401"/>
      <c r="N1441" s="401"/>
    </row>
    <row r="1442" spans="1:14" ht="12.75">
      <c r="A1442" s="400"/>
      <c r="B1442" s="400" t="s">
        <v>635</v>
      </c>
      <c r="C1442" s="400" t="s">
        <v>636</v>
      </c>
      <c r="D1442" s="400" t="s">
        <v>2189</v>
      </c>
      <c r="E1442" s="400" t="s">
        <v>2190</v>
      </c>
      <c r="F1442" s="400" t="s">
        <v>636</v>
      </c>
      <c r="G1442" s="400"/>
      <c r="H1442" s="400" t="s">
        <v>220</v>
      </c>
      <c r="I1442" s="400" t="s">
        <v>636</v>
      </c>
      <c r="J1442" s="404">
        <v>237.5</v>
      </c>
      <c r="K1442" s="400" t="s">
        <v>639</v>
      </c>
      <c r="L1442" s="400" t="s">
        <v>640</v>
      </c>
      <c r="M1442" s="400" t="s">
        <v>641</v>
      </c>
      <c r="N1442" s="400" t="s">
        <v>1749</v>
      </c>
    </row>
    <row r="1443" spans="1:14" ht="12.75">
      <c r="A1443" s="401"/>
      <c r="B1443" s="401"/>
      <c r="C1443" s="401"/>
      <c r="D1443" s="401"/>
      <c r="E1443" s="401"/>
      <c r="F1443" s="401"/>
      <c r="G1443" s="401"/>
      <c r="H1443" s="401"/>
      <c r="I1443" s="401"/>
      <c r="J1443" s="403"/>
      <c r="K1443" s="401"/>
      <c r="L1443" s="401"/>
      <c r="M1443" s="401"/>
      <c r="N1443" s="401"/>
    </row>
    <row r="1444" spans="1:14" ht="12.75">
      <c r="A1444" s="400"/>
      <c r="B1444" s="400" t="s">
        <v>635</v>
      </c>
      <c r="C1444" s="400" t="s">
        <v>636</v>
      </c>
      <c r="D1444" s="400" t="s">
        <v>2191</v>
      </c>
      <c r="E1444" s="400" t="s">
        <v>2192</v>
      </c>
      <c r="F1444" s="400" t="s">
        <v>636</v>
      </c>
      <c r="G1444" s="400"/>
      <c r="H1444" s="400" t="s">
        <v>220</v>
      </c>
      <c r="I1444" s="400" t="s">
        <v>636</v>
      </c>
      <c r="J1444" s="404">
        <v>237.5</v>
      </c>
      <c r="K1444" s="400" t="s">
        <v>639</v>
      </c>
      <c r="L1444" s="400" t="s">
        <v>640</v>
      </c>
      <c r="M1444" s="400" t="s">
        <v>641</v>
      </c>
      <c r="N1444" s="400" t="s">
        <v>1749</v>
      </c>
    </row>
    <row r="1445" spans="1:14" ht="12.75">
      <c r="A1445" s="401"/>
      <c r="B1445" s="401"/>
      <c r="C1445" s="401"/>
      <c r="D1445" s="401"/>
      <c r="E1445" s="401"/>
      <c r="F1445" s="401"/>
      <c r="G1445" s="401"/>
      <c r="H1445" s="401"/>
      <c r="I1445" s="401"/>
      <c r="J1445" s="403"/>
      <c r="K1445" s="401"/>
      <c r="L1445" s="401"/>
      <c r="M1445" s="401"/>
      <c r="N1445" s="401"/>
    </row>
    <row r="1446" spans="1:14" ht="12.75">
      <c r="A1446" s="400"/>
      <c r="B1446" s="400" t="s">
        <v>635</v>
      </c>
      <c r="C1446" s="400" t="s">
        <v>636</v>
      </c>
      <c r="D1446" s="400" t="s">
        <v>2193</v>
      </c>
      <c r="E1446" s="400" t="s">
        <v>2194</v>
      </c>
      <c r="F1446" s="400" t="s">
        <v>636</v>
      </c>
      <c r="G1446" s="400"/>
      <c r="H1446" s="400" t="s">
        <v>220</v>
      </c>
      <c r="I1446" s="400" t="s">
        <v>636</v>
      </c>
      <c r="J1446" s="402">
        <v>17400</v>
      </c>
      <c r="K1446" s="400" t="s">
        <v>639</v>
      </c>
      <c r="L1446" s="400" t="s">
        <v>640</v>
      </c>
      <c r="M1446" s="400" t="s">
        <v>754</v>
      </c>
      <c r="N1446" s="400" t="s">
        <v>2195</v>
      </c>
    </row>
    <row r="1447" spans="1:14" ht="12.75">
      <c r="A1447" s="401"/>
      <c r="B1447" s="401"/>
      <c r="C1447" s="401"/>
      <c r="D1447" s="401"/>
      <c r="E1447" s="401"/>
      <c r="F1447" s="401"/>
      <c r="G1447" s="401"/>
      <c r="H1447" s="401"/>
      <c r="I1447" s="401"/>
      <c r="J1447" s="403"/>
      <c r="K1447" s="401"/>
      <c r="L1447" s="401"/>
      <c r="M1447" s="401"/>
      <c r="N1447" s="401"/>
    </row>
    <row r="1448" spans="1:14" ht="12.75">
      <c r="A1448" s="400"/>
      <c r="B1448" s="400" t="s">
        <v>635</v>
      </c>
      <c r="C1448" s="400" t="s">
        <v>636</v>
      </c>
      <c r="D1448" s="400" t="s">
        <v>2196</v>
      </c>
      <c r="E1448" s="400" t="s">
        <v>2197</v>
      </c>
      <c r="F1448" s="400" t="s">
        <v>636</v>
      </c>
      <c r="G1448" s="400"/>
      <c r="H1448" s="400" t="s">
        <v>220</v>
      </c>
      <c r="I1448" s="400" t="s">
        <v>636</v>
      </c>
      <c r="J1448" s="402">
        <v>1142</v>
      </c>
      <c r="K1448" s="400" t="s">
        <v>639</v>
      </c>
      <c r="L1448" s="400" t="s">
        <v>645</v>
      </c>
      <c r="M1448" s="400" t="s">
        <v>2198</v>
      </c>
      <c r="N1448" s="400" t="s">
        <v>2199</v>
      </c>
    </row>
    <row r="1449" spans="1:14" ht="12.75">
      <c r="A1449" s="401"/>
      <c r="B1449" s="401"/>
      <c r="C1449" s="401"/>
      <c r="D1449" s="401"/>
      <c r="E1449" s="401"/>
      <c r="F1449" s="401"/>
      <c r="G1449" s="401"/>
      <c r="H1449" s="401"/>
      <c r="I1449" s="401"/>
      <c r="J1449" s="403"/>
      <c r="K1449" s="401"/>
      <c r="L1449" s="401"/>
      <c r="M1449" s="401"/>
      <c r="N1449" s="401"/>
    </row>
    <row r="1450" spans="1:14" ht="12.75">
      <c r="A1450" s="400"/>
      <c r="B1450" s="400" t="s">
        <v>635</v>
      </c>
      <c r="C1450" s="400" t="s">
        <v>636</v>
      </c>
      <c r="D1450" s="400" t="s">
        <v>2200</v>
      </c>
      <c r="E1450" s="400" t="s">
        <v>2201</v>
      </c>
      <c r="F1450" s="400" t="s">
        <v>636</v>
      </c>
      <c r="G1450" s="400"/>
      <c r="H1450" s="400" t="s">
        <v>220</v>
      </c>
      <c r="I1450" s="400" t="s">
        <v>636</v>
      </c>
      <c r="J1450" s="404">
        <v>237.5</v>
      </c>
      <c r="K1450" s="400" t="s">
        <v>639</v>
      </c>
      <c r="L1450" s="400" t="s">
        <v>640</v>
      </c>
      <c r="M1450" s="400" t="s">
        <v>641</v>
      </c>
      <c r="N1450" s="400" t="s">
        <v>1749</v>
      </c>
    </row>
    <row r="1451" spans="1:14" ht="12.75">
      <c r="A1451" s="401"/>
      <c r="B1451" s="401"/>
      <c r="C1451" s="401"/>
      <c r="D1451" s="401"/>
      <c r="E1451" s="401"/>
      <c r="F1451" s="401"/>
      <c r="G1451" s="401"/>
      <c r="H1451" s="401"/>
      <c r="I1451" s="401"/>
      <c r="J1451" s="403"/>
      <c r="K1451" s="401"/>
      <c r="L1451" s="401"/>
      <c r="M1451" s="401"/>
      <c r="N1451" s="401"/>
    </row>
    <row r="1452" spans="1:14" ht="12.75">
      <c r="A1452" s="400"/>
      <c r="B1452" s="400" t="s">
        <v>635</v>
      </c>
      <c r="C1452" s="400" t="s">
        <v>636</v>
      </c>
      <c r="D1452" s="400" t="s">
        <v>2202</v>
      </c>
      <c r="E1452" s="400" t="s">
        <v>2203</v>
      </c>
      <c r="F1452" s="400" t="s">
        <v>636</v>
      </c>
      <c r="G1452" s="400"/>
      <c r="H1452" s="400" t="s">
        <v>220</v>
      </c>
      <c r="I1452" s="400" t="s">
        <v>636</v>
      </c>
      <c r="J1452" s="402">
        <v>2808</v>
      </c>
      <c r="K1452" s="400" t="s">
        <v>639</v>
      </c>
      <c r="L1452" s="400" t="s">
        <v>640</v>
      </c>
      <c r="M1452" s="400" t="s">
        <v>689</v>
      </c>
      <c r="N1452" s="400" t="s">
        <v>1926</v>
      </c>
    </row>
    <row r="1453" spans="1:14" ht="12.75">
      <c r="A1453" s="401"/>
      <c r="B1453" s="401"/>
      <c r="C1453" s="401"/>
      <c r="D1453" s="401"/>
      <c r="E1453" s="401"/>
      <c r="F1453" s="401"/>
      <c r="G1453" s="401"/>
      <c r="H1453" s="401"/>
      <c r="I1453" s="401"/>
      <c r="J1453" s="403"/>
      <c r="K1453" s="401"/>
      <c r="L1453" s="401"/>
      <c r="M1453" s="401"/>
      <c r="N1453" s="401"/>
    </row>
    <row r="1454" spans="1:14" ht="12.75">
      <c r="A1454" s="400"/>
      <c r="B1454" s="400" t="s">
        <v>635</v>
      </c>
      <c r="C1454" s="400" t="s">
        <v>636</v>
      </c>
      <c r="D1454" s="400" t="s">
        <v>2204</v>
      </c>
      <c r="E1454" s="400" t="s">
        <v>2205</v>
      </c>
      <c r="F1454" s="400" t="s">
        <v>636</v>
      </c>
      <c r="G1454" s="400"/>
      <c r="H1454" s="400" t="s">
        <v>220</v>
      </c>
      <c r="I1454" s="400" t="s">
        <v>636</v>
      </c>
      <c r="J1454" s="402">
        <v>1422</v>
      </c>
      <c r="K1454" s="400" t="s">
        <v>639</v>
      </c>
      <c r="L1454" s="400" t="s">
        <v>640</v>
      </c>
      <c r="M1454" s="400" t="s">
        <v>689</v>
      </c>
      <c r="N1454" s="400" t="s">
        <v>1929</v>
      </c>
    </row>
    <row r="1455" spans="1:14" ht="12.75">
      <c r="A1455" s="401"/>
      <c r="B1455" s="401"/>
      <c r="C1455" s="401"/>
      <c r="D1455" s="401"/>
      <c r="E1455" s="401"/>
      <c r="F1455" s="401"/>
      <c r="G1455" s="401"/>
      <c r="H1455" s="401"/>
      <c r="I1455" s="401"/>
      <c r="J1455" s="403"/>
      <c r="K1455" s="401"/>
      <c r="L1455" s="401"/>
      <c r="M1455" s="401"/>
      <c r="N1455" s="401"/>
    </row>
    <row r="1456" spans="1:14" ht="12.75">
      <c r="A1456" s="400"/>
      <c r="B1456" s="400" t="s">
        <v>635</v>
      </c>
      <c r="C1456" s="400" t="s">
        <v>636</v>
      </c>
      <c r="D1456" s="400" t="s">
        <v>2206</v>
      </c>
      <c r="E1456" s="400" t="s">
        <v>2207</v>
      </c>
      <c r="F1456" s="400" t="s">
        <v>636</v>
      </c>
      <c r="G1456" s="400"/>
      <c r="H1456" s="400" t="s">
        <v>220</v>
      </c>
      <c r="I1456" s="400" t="s">
        <v>636</v>
      </c>
      <c r="J1456" s="402">
        <v>1840.96</v>
      </c>
      <c r="K1456" s="400" t="s">
        <v>639</v>
      </c>
      <c r="L1456" s="400" t="s">
        <v>640</v>
      </c>
      <c r="M1456" s="400" t="s">
        <v>689</v>
      </c>
      <c r="N1456" s="400" t="s">
        <v>1915</v>
      </c>
    </row>
    <row r="1457" spans="1:14" ht="12.75">
      <c r="A1457" s="401"/>
      <c r="B1457" s="401"/>
      <c r="C1457" s="401"/>
      <c r="D1457" s="401"/>
      <c r="E1457" s="401"/>
      <c r="F1457" s="401"/>
      <c r="G1457" s="401"/>
      <c r="H1457" s="401"/>
      <c r="I1457" s="401"/>
      <c r="J1457" s="403"/>
      <c r="K1457" s="401"/>
      <c r="L1457" s="401"/>
      <c r="M1457" s="401"/>
      <c r="N1457" s="401"/>
    </row>
    <row r="1458" spans="1:14" ht="12.75">
      <c r="A1458" s="400"/>
      <c r="B1458" s="400" t="s">
        <v>635</v>
      </c>
      <c r="C1458" s="400" t="s">
        <v>636</v>
      </c>
      <c r="D1458" s="400" t="s">
        <v>2208</v>
      </c>
      <c r="E1458" s="400" t="s">
        <v>2209</v>
      </c>
      <c r="F1458" s="400" t="s">
        <v>636</v>
      </c>
      <c r="G1458" s="400"/>
      <c r="H1458" s="400" t="s">
        <v>220</v>
      </c>
      <c r="I1458" s="400" t="s">
        <v>636</v>
      </c>
      <c r="J1458" s="404">
        <v>225</v>
      </c>
      <c r="K1458" s="400" t="s">
        <v>639</v>
      </c>
      <c r="L1458" s="400" t="s">
        <v>640</v>
      </c>
      <c r="M1458" s="400" t="s">
        <v>689</v>
      </c>
      <c r="N1458" s="400" t="s">
        <v>1915</v>
      </c>
    </row>
    <row r="1459" spans="1:14" ht="12.75">
      <c r="A1459" s="401"/>
      <c r="B1459" s="401"/>
      <c r="C1459" s="401"/>
      <c r="D1459" s="401"/>
      <c r="E1459" s="401"/>
      <c r="F1459" s="401"/>
      <c r="G1459" s="401"/>
      <c r="H1459" s="401"/>
      <c r="I1459" s="401"/>
      <c r="J1459" s="403"/>
      <c r="K1459" s="401"/>
      <c r="L1459" s="401"/>
      <c r="M1459" s="401"/>
      <c r="N1459" s="401"/>
    </row>
    <row r="1460" spans="1:14" ht="12.75">
      <c r="A1460" s="400"/>
      <c r="B1460" s="400" t="s">
        <v>635</v>
      </c>
      <c r="C1460" s="400" t="s">
        <v>636</v>
      </c>
      <c r="D1460" s="400" t="s">
        <v>2210</v>
      </c>
      <c r="E1460" s="400" t="s">
        <v>2211</v>
      </c>
      <c r="F1460" s="400" t="s">
        <v>636</v>
      </c>
      <c r="G1460" s="400"/>
      <c r="H1460" s="400" t="s">
        <v>220</v>
      </c>
      <c r="I1460" s="400" t="s">
        <v>636</v>
      </c>
      <c r="J1460" s="402">
        <v>4859.24</v>
      </c>
      <c r="K1460" s="400" t="s">
        <v>639</v>
      </c>
      <c r="L1460" s="400" t="s">
        <v>640</v>
      </c>
      <c r="M1460" s="400" t="s">
        <v>689</v>
      </c>
      <c r="N1460" s="400" t="s">
        <v>1923</v>
      </c>
    </row>
    <row r="1461" spans="1:14" ht="12.75">
      <c r="A1461" s="401"/>
      <c r="B1461" s="401"/>
      <c r="C1461" s="401"/>
      <c r="D1461" s="401"/>
      <c r="E1461" s="401"/>
      <c r="F1461" s="401"/>
      <c r="G1461" s="401"/>
      <c r="H1461" s="401"/>
      <c r="I1461" s="401"/>
      <c r="J1461" s="403"/>
      <c r="K1461" s="401"/>
      <c r="L1461" s="401"/>
      <c r="M1461" s="401"/>
      <c r="N1461" s="401"/>
    </row>
    <row r="1462" spans="1:14" ht="12.75">
      <c r="A1462" s="400"/>
      <c r="B1462" s="400" t="s">
        <v>635</v>
      </c>
      <c r="C1462" s="400" t="s">
        <v>636</v>
      </c>
      <c r="D1462" s="400" t="s">
        <v>2212</v>
      </c>
      <c r="E1462" s="400" t="s">
        <v>2213</v>
      </c>
      <c r="F1462" s="400" t="s">
        <v>636</v>
      </c>
      <c r="G1462" s="400"/>
      <c r="H1462" s="400" t="s">
        <v>220</v>
      </c>
      <c r="I1462" s="400" t="s">
        <v>636</v>
      </c>
      <c r="J1462" s="402">
        <v>2250</v>
      </c>
      <c r="K1462" s="400" t="s">
        <v>639</v>
      </c>
      <c r="L1462" s="400" t="s">
        <v>640</v>
      </c>
      <c r="M1462" s="400" t="s">
        <v>689</v>
      </c>
      <c r="N1462" s="400" t="s">
        <v>1918</v>
      </c>
    </row>
    <row r="1463" spans="1:14" ht="12.75">
      <c r="A1463" s="401"/>
      <c r="B1463" s="401"/>
      <c r="C1463" s="401"/>
      <c r="D1463" s="401"/>
      <c r="E1463" s="401"/>
      <c r="F1463" s="401"/>
      <c r="G1463" s="401"/>
      <c r="H1463" s="401"/>
      <c r="I1463" s="401"/>
      <c r="J1463" s="403"/>
      <c r="K1463" s="401"/>
      <c r="L1463" s="401"/>
      <c r="M1463" s="401"/>
      <c r="N1463" s="401"/>
    </row>
    <row r="1464" spans="1:14" ht="12.75">
      <c r="A1464" s="400"/>
      <c r="B1464" s="400" t="s">
        <v>635</v>
      </c>
      <c r="C1464" s="400" t="s">
        <v>636</v>
      </c>
      <c r="D1464" s="400" t="s">
        <v>2214</v>
      </c>
      <c r="E1464" s="400" t="s">
        <v>2215</v>
      </c>
      <c r="F1464" s="400" t="s">
        <v>636</v>
      </c>
      <c r="G1464" s="400"/>
      <c r="H1464" s="400" t="s">
        <v>220</v>
      </c>
      <c r="I1464" s="400" t="s">
        <v>636</v>
      </c>
      <c r="J1464" s="404">
        <v>237.5</v>
      </c>
      <c r="K1464" s="400" t="s">
        <v>639</v>
      </c>
      <c r="L1464" s="400" t="s">
        <v>640</v>
      </c>
      <c r="M1464" s="400" t="s">
        <v>641</v>
      </c>
      <c r="N1464" s="400" t="s">
        <v>1749</v>
      </c>
    </row>
    <row r="1465" spans="1:14" ht="12.75">
      <c r="A1465" s="401"/>
      <c r="B1465" s="401"/>
      <c r="C1465" s="401"/>
      <c r="D1465" s="401"/>
      <c r="E1465" s="401"/>
      <c r="F1465" s="401"/>
      <c r="G1465" s="401"/>
      <c r="H1465" s="401"/>
      <c r="I1465" s="401"/>
      <c r="J1465" s="403"/>
      <c r="K1465" s="401"/>
      <c r="L1465" s="401"/>
      <c r="M1465" s="401"/>
      <c r="N1465" s="401"/>
    </row>
    <row r="1466" spans="1:14" ht="12.75">
      <c r="A1466" s="400"/>
      <c r="B1466" s="400" t="s">
        <v>635</v>
      </c>
      <c r="C1466" s="400" t="s">
        <v>636</v>
      </c>
      <c r="D1466" s="400" t="s">
        <v>2216</v>
      </c>
      <c r="E1466" s="400" t="s">
        <v>2217</v>
      </c>
      <c r="F1466" s="400" t="s">
        <v>636</v>
      </c>
      <c r="G1466" s="400"/>
      <c r="H1466" s="400" t="s">
        <v>220</v>
      </c>
      <c r="I1466" s="400" t="s">
        <v>636</v>
      </c>
      <c r="J1466" s="404">
        <v>237.5</v>
      </c>
      <c r="K1466" s="400" t="s">
        <v>639</v>
      </c>
      <c r="L1466" s="400" t="s">
        <v>640</v>
      </c>
      <c r="M1466" s="400" t="s">
        <v>641</v>
      </c>
      <c r="N1466" s="400" t="s">
        <v>1749</v>
      </c>
    </row>
    <row r="1467" spans="1:14" ht="12.75">
      <c r="A1467" s="401"/>
      <c r="B1467" s="401"/>
      <c r="C1467" s="401"/>
      <c r="D1467" s="401"/>
      <c r="E1467" s="401"/>
      <c r="F1467" s="401"/>
      <c r="G1467" s="401"/>
      <c r="H1467" s="401"/>
      <c r="I1467" s="401"/>
      <c r="J1467" s="403"/>
      <c r="K1467" s="401"/>
      <c r="L1467" s="401"/>
      <c r="M1467" s="401"/>
      <c r="N1467" s="401"/>
    </row>
    <row r="1468" spans="1:14" ht="12.75">
      <c r="A1468" s="400"/>
      <c r="B1468" s="400" t="s">
        <v>635</v>
      </c>
      <c r="C1468" s="400" t="s">
        <v>636</v>
      </c>
      <c r="D1468" s="400" t="s">
        <v>2218</v>
      </c>
      <c r="E1468" s="400" t="s">
        <v>2219</v>
      </c>
      <c r="F1468" s="400" t="s">
        <v>636</v>
      </c>
      <c r="G1468" s="400"/>
      <c r="H1468" s="400" t="s">
        <v>220</v>
      </c>
      <c r="I1468" s="400" t="s">
        <v>636</v>
      </c>
      <c r="J1468" s="402">
        <v>1587.35</v>
      </c>
      <c r="K1468" s="400" t="s">
        <v>639</v>
      </c>
      <c r="L1468" s="400" t="s">
        <v>640</v>
      </c>
      <c r="M1468" s="400" t="s">
        <v>806</v>
      </c>
      <c r="N1468" s="400" t="s">
        <v>2186</v>
      </c>
    </row>
    <row r="1469" spans="1:14" ht="12.75">
      <c r="A1469" s="401"/>
      <c r="B1469" s="401"/>
      <c r="C1469" s="401"/>
      <c r="D1469" s="401"/>
      <c r="E1469" s="401"/>
      <c r="F1469" s="401"/>
      <c r="G1469" s="401"/>
      <c r="H1469" s="401"/>
      <c r="I1469" s="401"/>
      <c r="J1469" s="403"/>
      <c r="K1469" s="401"/>
      <c r="L1469" s="401"/>
      <c r="M1469" s="401"/>
      <c r="N1469" s="401"/>
    </row>
    <row r="1470" spans="1:14" ht="12.75">
      <c r="A1470" s="400"/>
      <c r="B1470" s="400" t="s">
        <v>635</v>
      </c>
      <c r="C1470" s="400" t="s">
        <v>636</v>
      </c>
      <c r="D1470" s="400" t="s">
        <v>2220</v>
      </c>
      <c r="E1470" s="400" t="s">
        <v>2221</v>
      </c>
      <c r="F1470" s="400" t="s">
        <v>636</v>
      </c>
      <c r="G1470" s="400"/>
      <c r="H1470" s="400" t="s">
        <v>220</v>
      </c>
      <c r="I1470" s="400" t="s">
        <v>636</v>
      </c>
      <c r="J1470" s="404">
        <v>237.5</v>
      </c>
      <c r="K1470" s="400" t="s">
        <v>639</v>
      </c>
      <c r="L1470" s="400" t="s">
        <v>640</v>
      </c>
      <c r="M1470" s="400" t="s">
        <v>641</v>
      </c>
      <c r="N1470" s="400" t="s">
        <v>1749</v>
      </c>
    </row>
    <row r="1471" spans="1:14" ht="12.75">
      <c r="A1471" s="401"/>
      <c r="B1471" s="401"/>
      <c r="C1471" s="401"/>
      <c r="D1471" s="401"/>
      <c r="E1471" s="401"/>
      <c r="F1471" s="401"/>
      <c r="G1471" s="401"/>
      <c r="H1471" s="401"/>
      <c r="I1471" s="401"/>
      <c r="J1471" s="403"/>
      <c r="K1471" s="401"/>
      <c r="L1471" s="401"/>
      <c r="M1471" s="401"/>
      <c r="N1471" s="401"/>
    </row>
    <row r="1472" spans="1:14" ht="12.75">
      <c r="A1472" s="400"/>
      <c r="B1472" s="400" t="s">
        <v>635</v>
      </c>
      <c r="C1472" s="400" t="s">
        <v>636</v>
      </c>
      <c r="D1472" s="400" t="s">
        <v>2222</v>
      </c>
      <c r="E1472" s="400" t="s">
        <v>2223</v>
      </c>
      <c r="F1472" s="400" t="s">
        <v>636</v>
      </c>
      <c r="G1472" s="400"/>
      <c r="H1472" s="400" t="s">
        <v>220</v>
      </c>
      <c r="I1472" s="400" t="s">
        <v>636</v>
      </c>
      <c r="J1472" s="404">
        <v>237.5</v>
      </c>
      <c r="K1472" s="400" t="s">
        <v>639</v>
      </c>
      <c r="L1472" s="400" t="s">
        <v>640</v>
      </c>
      <c r="M1472" s="400" t="s">
        <v>641</v>
      </c>
      <c r="N1472" s="400" t="s">
        <v>1749</v>
      </c>
    </row>
    <row r="1473" spans="1:14" ht="12.75">
      <c r="A1473" s="401"/>
      <c r="B1473" s="401"/>
      <c r="C1473" s="401"/>
      <c r="D1473" s="401"/>
      <c r="E1473" s="401"/>
      <c r="F1473" s="401"/>
      <c r="G1473" s="401"/>
      <c r="H1473" s="401"/>
      <c r="I1473" s="401"/>
      <c r="J1473" s="403"/>
      <c r="K1473" s="401"/>
      <c r="L1473" s="401"/>
      <c r="M1473" s="401"/>
      <c r="N1473" s="401"/>
    </row>
    <row r="1474" spans="1:14" ht="12.75">
      <c r="A1474" s="400"/>
      <c r="B1474" s="400" t="s">
        <v>635</v>
      </c>
      <c r="C1474" s="400" t="s">
        <v>636</v>
      </c>
      <c r="D1474" s="400" t="s">
        <v>2224</v>
      </c>
      <c r="E1474" s="400" t="s">
        <v>2225</v>
      </c>
      <c r="F1474" s="400" t="s">
        <v>636</v>
      </c>
      <c r="G1474" s="400"/>
      <c r="H1474" s="400" t="s">
        <v>220</v>
      </c>
      <c r="I1474" s="400" t="s">
        <v>636</v>
      </c>
      <c r="J1474" s="404">
        <v>237.5</v>
      </c>
      <c r="K1474" s="400" t="s">
        <v>639</v>
      </c>
      <c r="L1474" s="400" t="s">
        <v>640</v>
      </c>
      <c r="M1474" s="400" t="s">
        <v>641</v>
      </c>
      <c r="N1474" s="400" t="s">
        <v>1749</v>
      </c>
    </row>
    <row r="1475" spans="1:14" ht="12.75">
      <c r="A1475" s="401"/>
      <c r="B1475" s="401"/>
      <c r="C1475" s="401"/>
      <c r="D1475" s="401"/>
      <c r="E1475" s="401"/>
      <c r="F1475" s="401"/>
      <c r="G1475" s="401"/>
      <c r="H1475" s="401"/>
      <c r="I1475" s="401"/>
      <c r="J1475" s="403"/>
      <c r="K1475" s="401"/>
      <c r="L1475" s="401"/>
      <c r="M1475" s="401"/>
      <c r="N1475" s="401"/>
    </row>
    <row r="1476" spans="1:14" ht="12.75">
      <c r="A1476" s="400"/>
      <c r="B1476" s="400" t="s">
        <v>635</v>
      </c>
      <c r="C1476" s="400" t="s">
        <v>636</v>
      </c>
      <c r="D1476" s="400" t="s">
        <v>2226</v>
      </c>
      <c r="E1476" s="400" t="s">
        <v>2227</v>
      </c>
      <c r="F1476" s="400" t="s">
        <v>636</v>
      </c>
      <c r="G1476" s="400"/>
      <c r="H1476" s="400" t="s">
        <v>220</v>
      </c>
      <c r="I1476" s="400" t="s">
        <v>636</v>
      </c>
      <c r="J1476" s="404">
        <v>262.5</v>
      </c>
      <c r="K1476" s="400" t="s">
        <v>639</v>
      </c>
      <c r="L1476" s="400" t="s">
        <v>640</v>
      </c>
      <c r="M1476" s="400" t="s">
        <v>641</v>
      </c>
      <c r="N1476" s="400" t="s">
        <v>1749</v>
      </c>
    </row>
    <row r="1477" spans="1:14" ht="12.75">
      <c r="A1477" s="401"/>
      <c r="B1477" s="401"/>
      <c r="C1477" s="401"/>
      <c r="D1477" s="401"/>
      <c r="E1477" s="401"/>
      <c r="F1477" s="401"/>
      <c r="G1477" s="401"/>
      <c r="H1477" s="401"/>
      <c r="I1477" s="401"/>
      <c r="J1477" s="403"/>
      <c r="K1477" s="401"/>
      <c r="L1477" s="401"/>
      <c r="M1477" s="401"/>
      <c r="N1477" s="401"/>
    </row>
    <row r="1478" spans="1:14" ht="12.75">
      <c r="A1478" s="400"/>
      <c r="B1478" s="400" t="s">
        <v>635</v>
      </c>
      <c r="C1478" s="400" t="s">
        <v>636</v>
      </c>
      <c r="D1478" s="400" t="s">
        <v>2228</v>
      </c>
      <c r="E1478" s="400" t="s">
        <v>2229</v>
      </c>
      <c r="F1478" s="400" t="s">
        <v>636</v>
      </c>
      <c r="G1478" s="400"/>
      <c r="H1478" s="400" t="s">
        <v>220</v>
      </c>
      <c r="I1478" s="400" t="s">
        <v>636</v>
      </c>
      <c r="J1478" s="402">
        <v>4180</v>
      </c>
      <c r="K1478" s="400" t="s">
        <v>639</v>
      </c>
      <c r="L1478" s="400" t="s">
        <v>645</v>
      </c>
      <c r="M1478" s="400" t="s">
        <v>2230</v>
      </c>
      <c r="N1478" s="400" t="s">
        <v>2231</v>
      </c>
    </row>
    <row r="1479" spans="1:14" ht="12.75">
      <c r="A1479" s="401"/>
      <c r="B1479" s="401"/>
      <c r="C1479" s="401"/>
      <c r="D1479" s="401"/>
      <c r="E1479" s="401"/>
      <c r="F1479" s="401"/>
      <c r="G1479" s="401"/>
      <c r="H1479" s="401"/>
      <c r="I1479" s="401"/>
      <c r="J1479" s="403"/>
      <c r="K1479" s="401"/>
      <c r="L1479" s="401"/>
      <c r="M1479" s="401"/>
      <c r="N1479" s="401"/>
    </row>
    <row r="1480" spans="1:14" ht="12.75">
      <c r="A1480" s="400"/>
      <c r="B1480" s="400" t="s">
        <v>635</v>
      </c>
      <c r="C1480" s="400" t="s">
        <v>636</v>
      </c>
      <c r="D1480" s="400" t="s">
        <v>2232</v>
      </c>
      <c r="E1480" s="400" t="s">
        <v>2233</v>
      </c>
      <c r="F1480" s="400" t="s">
        <v>636</v>
      </c>
      <c r="G1480" s="400"/>
      <c r="H1480" s="400" t="s">
        <v>220</v>
      </c>
      <c r="I1480" s="400" t="s">
        <v>636</v>
      </c>
      <c r="J1480" s="402">
        <v>4050</v>
      </c>
      <c r="K1480" s="400" t="s">
        <v>639</v>
      </c>
      <c r="L1480" s="400" t="s">
        <v>645</v>
      </c>
      <c r="M1480" s="400" t="s">
        <v>2234</v>
      </c>
      <c r="N1480" s="400" t="s">
        <v>2235</v>
      </c>
    </row>
    <row r="1481" spans="1:14" ht="12.75">
      <c r="A1481" s="401"/>
      <c r="B1481" s="401"/>
      <c r="C1481" s="401"/>
      <c r="D1481" s="401"/>
      <c r="E1481" s="401"/>
      <c r="F1481" s="401"/>
      <c r="G1481" s="401"/>
      <c r="H1481" s="401"/>
      <c r="I1481" s="401"/>
      <c r="J1481" s="403"/>
      <c r="K1481" s="401"/>
      <c r="L1481" s="401"/>
      <c r="M1481" s="401"/>
      <c r="N1481" s="401"/>
    </row>
    <row r="1482" spans="1:14" ht="12.75">
      <c r="A1482" s="400"/>
      <c r="B1482" s="400" t="s">
        <v>635</v>
      </c>
      <c r="C1482" s="400" t="s">
        <v>636</v>
      </c>
      <c r="D1482" s="400" t="s">
        <v>2236</v>
      </c>
      <c r="E1482" s="400" t="s">
        <v>2237</v>
      </c>
      <c r="F1482" s="400" t="s">
        <v>636</v>
      </c>
      <c r="G1482" s="400"/>
      <c r="H1482" s="400" t="s">
        <v>220</v>
      </c>
      <c r="I1482" s="400" t="s">
        <v>636</v>
      </c>
      <c r="J1482" s="402">
        <v>4238.5</v>
      </c>
      <c r="K1482" s="400" t="s">
        <v>639</v>
      </c>
      <c r="L1482" s="400" t="s">
        <v>640</v>
      </c>
      <c r="M1482" s="400" t="s">
        <v>689</v>
      </c>
      <c r="N1482" s="400" t="s">
        <v>1915</v>
      </c>
    </row>
    <row r="1483" spans="1:14" ht="12.75">
      <c r="A1483" s="401"/>
      <c r="B1483" s="401"/>
      <c r="C1483" s="401"/>
      <c r="D1483" s="401"/>
      <c r="E1483" s="401"/>
      <c r="F1483" s="401"/>
      <c r="G1483" s="401"/>
      <c r="H1483" s="401"/>
      <c r="I1483" s="401"/>
      <c r="J1483" s="403"/>
      <c r="K1483" s="401"/>
      <c r="L1483" s="401"/>
      <c r="M1483" s="401"/>
      <c r="N1483" s="401"/>
    </row>
    <row r="1484" spans="1:14" ht="12.75">
      <c r="A1484" s="400"/>
      <c r="B1484" s="400" t="s">
        <v>635</v>
      </c>
      <c r="C1484" s="400" t="s">
        <v>636</v>
      </c>
      <c r="D1484" s="400" t="s">
        <v>2238</v>
      </c>
      <c r="E1484" s="400" t="s">
        <v>2239</v>
      </c>
      <c r="F1484" s="400" t="s">
        <v>636</v>
      </c>
      <c r="G1484" s="400"/>
      <c r="H1484" s="400" t="s">
        <v>220</v>
      </c>
      <c r="I1484" s="400" t="s">
        <v>636</v>
      </c>
      <c r="J1484" s="402">
        <v>2574</v>
      </c>
      <c r="K1484" s="400" t="s">
        <v>639</v>
      </c>
      <c r="L1484" s="400" t="s">
        <v>640</v>
      </c>
      <c r="M1484" s="400" t="s">
        <v>689</v>
      </c>
      <c r="N1484" s="400" t="s">
        <v>1926</v>
      </c>
    </row>
    <row r="1485" spans="1:14" ht="12.75">
      <c r="A1485" s="401"/>
      <c r="B1485" s="401"/>
      <c r="C1485" s="401"/>
      <c r="D1485" s="401"/>
      <c r="E1485" s="401"/>
      <c r="F1485" s="401"/>
      <c r="G1485" s="401"/>
      <c r="H1485" s="401"/>
      <c r="I1485" s="401"/>
      <c r="J1485" s="403"/>
      <c r="K1485" s="401"/>
      <c r="L1485" s="401"/>
      <c r="M1485" s="401"/>
      <c r="N1485" s="401"/>
    </row>
    <row r="1486" spans="1:14" ht="12.75">
      <c r="A1486" s="400"/>
      <c r="B1486" s="400" t="s">
        <v>635</v>
      </c>
      <c r="C1486" s="400" t="s">
        <v>636</v>
      </c>
      <c r="D1486" s="400" t="s">
        <v>2240</v>
      </c>
      <c r="E1486" s="400" t="s">
        <v>2241</v>
      </c>
      <c r="F1486" s="400" t="s">
        <v>636</v>
      </c>
      <c r="G1486" s="400"/>
      <c r="H1486" s="400" t="s">
        <v>220</v>
      </c>
      <c r="I1486" s="400" t="s">
        <v>636</v>
      </c>
      <c r="J1486" s="402">
        <v>3688.3</v>
      </c>
      <c r="K1486" s="400" t="s">
        <v>639</v>
      </c>
      <c r="L1486" s="400" t="s">
        <v>640</v>
      </c>
      <c r="M1486" s="400" t="s">
        <v>689</v>
      </c>
      <c r="N1486" s="400" t="s">
        <v>1923</v>
      </c>
    </row>
    <row r="1487" spans="1:14" ht="12.75">
      <c r="A1487" s="401"/>
      <c r="B1487" s="401"/>
      <c r="C1487" s="401"/>
      <c r="D1487" s="401"/>
      <c r="E1487" s="401"/>
      <c r="F1487" s="401"/>
      <c r="G1487" s="401"/>
      <c r="H1487" s="401"/>
      <c r="I1487" s="401"/>
      <c r="J1487" s="403"/>
      <c r="K1487" s="401"/>
      <c r="L1487" s="401"/>
      <c r="M1487" s="401"/>
      <c r="N1487" s="401"/>
    </row>
    <row r="1488" spans="1:14" ht="12.75">
      <c r="A1488" s="400"/>
      <c r="B1488" s="400" t="s">
        <v>635</v>
      </c>
      <c r="C1488" s="400" t="s">
        <v>636</v>
      </c>
      <c r="D1488" s="400" t="s">
        <v>2242</v>
      </c>
      <c r="E1488" s="400" t="s">
        <v>2243</v>
      </c>
      <c r="F1488" s="400" t="s">
        <v>636</v>
      </c>
      <c r="G1488" s="400"/>
      <c r="H1488" s="400" t="s">
        <v>220</v>
      </c>
      <c r="I1488" s="400" t="s">
        <v>636</v>
      </c>
      <c r="J1488" s="402">
        <v>2700</v>
      </c>
      <c r="K1488" s="400" t="s">
        <v>639</v>
      </c>
      <c r="L1488" s="400" t="s">
        <v>640</v>
      </c>
      <c r="M1488" s="400" t="s">
        <v>689</v>
      </c>
      <c r="N1488" s="400" t="s">
        <v>1918</v>
      </c>
    </row>
    <row r="1489" spans="1:14" ht="12.75">
      <c r="A1489" s="401"/>
      <c r="B1489" s="401"/>
      <c r="C1489" s="401"/>
      <c r="D1489" s="401"/>
      <c r="E1489" s="401"/>
      <c r="F1489" s="401"/>
      <c r="G1489" s="401"/>
      <c r="H1489" s="401"/>
      <c r="I1489" s="401"/>
      <c r="J1489" s="403"/>
      <c r="K1489" s="401"/>
      <c r="L1489" s="401"/>
      <c r="M1489" s="401"/>
      <c r="N1489" s="401"/>
    </row>
    <row r="1490" spans="1:14" ht="12.75">
      <c r="A1490" s="400"/>
      <c r="B1490" s="400" t="s">
        <v>635</v>
      </c>
      <c r="C1490" s="400" t="s">
        <v>636</v>
      </c>
      <c r="D1490" s="400" t="s">
        <v>2244</v>
      </c>
      <c r="E1490" s="400" t="s">
        <v>2245</v>
      </c>
      <c r="F1490" s="400" t="s">
        <v>636</v>
      </c>
      <c r="G1490" s="400"/>
      <c r="H1490" s="400" t="s">
        <v>220</v>
      </c>
      <c r="I1490" s="400" t="s">
        <v>636</v>
      </c>
      <c r="J1490" s="404">
        <v>237.5</v>
      </c>
      <c r="K1490" s="400" t="s">
        <v>639</v>
      </c>
      <c r="L1490" s="400" t="s">
        <v>640</v>
      </c>
      <c r="M1490" s="400" t="s">
        <v>641</v>
      </c>
      <c r="N1490" s="400" t="s">
        <v>1749</v>
      </c>
    </row>
    <row r="1491" spans="1:14" ht="12.75">
      <c r="A1491" s="401"/>
      <c r="B1491" s="401"/>
      <c r="C1491" s="401"/>
      <c r="D1491" s="401"/>
      <c r="E1491" s="401"/>
      <c r="F1491" s="401"/>
      <c r="G1491" s="401"/>
      <c r="H1491" s="401"/>
      <c r="I1491" s="401"/>
      <c r="J1491" s="403"/>
      <c r="K1491" s="401"/>
      <c r="L1491" s="401"/>
      <c r="M1491" s="401"/>
      <c r="N1491" s="401"/>
    </row>
    <row r="1492" spans="1:14" ht="12.75">
      <c r="A1492" s="400"/>
      <c r="B1492" s="400" t="s">
        <v>635</v>
      </c>
      <c r="C1492" s="400" t="s">
        <v>636</v>
      </c>
      <c r="D1492" s="400" t="s">
        <v>2246</v>
      </c>
      <c r="E1492" s="400" t="s">
        <v>2247</v>
      </c>
      <c r="F1492" s="400" t="s">
        <v>636</v>
      </c>
      <c r="G1492" s="400"/>
      <c r="H1492" s="400" t="s">
        <v>220</v>
      </c>
      <c r="I1492" s="400" t="s">
        <v>636</v>
      </c>
      <c r="J1492" s="404">
        <v>237.5</v>
      </c>
      <c r="K1492" s="400" t="s">
        <v>639</v>
      </c>
      <c r="L1492" s="400" t="s">
        <v>640</v>
      </c>
      <c r="M1492" s="400" t="s">
        <v>641</v>
      </c>
      <c r="N1492" s="400" t="s">
        <v>1749</v>
      </c>
    </row>
    <row r="1493" spans="1:14" ht="12.75">
      <c r="A1493" s="401"/>
      <c r="B1493" s="401"/>
      <c r="C1493" s="401"/>
      <c r="D1493" s="401"/>
      <c r="E1493" s="401"/>
      <c r="F1493" s="401"/>
      <c r="G1493" s="401"/>
      <c r="H1493" s="401"/>
      <c r="I1493" s="401"/>
      <c r="J1493" s="403"/>
      <c r="K1493" s="401"/>
      <c r="L1493" s="401"/>
      <c r="M1493" s="401"/>
      <c r="N1493" s="401"/>
    </row>
    <row r="1494" spans="1:14" ht="12.75">
      <c r="A1494" s="400"/>
      <c r="B1494" s="400" t="s">
        <v>635</v>
      </c>
      <c r="C1494" s="400" t="s">
        <v>636</v>
      </c>
      <c r="D1494" s="400" t="s">
        <v>2248</v>
      </c>
      <c r="E1494" s="400" t="s">
        <v>2249</v>
      </c>
      <c r="F1494" s="400" t="s">
        <v>636</v>
      </c>
      <c r="G1494" s="400"/>
      <c r="H1494" s="400" t="s">
        <v>220</v>
      </c>
      <c r="I1494" s="400" t="s">
        <v>636</v>
      </c>
      <c r="J1494" s="402">
        <v>34176</v>
      </c>
      <c r="K1494" s="400" t="s">
        <v>639</v>
      </c>
      <c r="L1494" s="400" t="s">
        <v>640</v>
      </c>
      <c r="M1494" s="400" t="s">
        <v>2250</v>
      </c>
      <c r="N1494" s="400" t="s">
        <v>2251</v>
      </c>
    </row>
    <row r="1495" spans="1:14" ht="12.75">
      <c r="A1495" s="401"/>
      <c r="B1495" s="401"/>
      <c r="C1495" s="401"/>
      <c r="D1495" s="401"/>
      <c r="E1495" s="401"/>
      <c r="F1495" s="401"/>
      <c r="G1495" s="401"/>
      <c r="H1495" s="401"/>
      <c r="I1495" s="401"/>
      <c r="J1495" s="403"/>
      <c r="K1495" s="401"/>
      <c r="L1495" s="401"/>
      <c r="M1495" s="401"/>
      <c r="N1495" s="401"/>
    </row>
    <row r="1496" spans="1:14" ht="12.75">
      <c r="A1496" s="400"/>
      <c r="B1496" s="400" t="s">
        <v>635</v>
      </c>
      <c r="C1496" s="400" t="s">
        <v>636</v>
      </c>
      <c r="D1496" s="400" t="s">
        <v>2252</v>
      </c>
      <c r="E1496" s="400" t="s">
        <v>2253</v>
      </c>
      <c r="F1496" s="400" t="s">
        <v>636</v>
      </c>
      <c r="G1496" s="400"/>
      <c r="H1496" s="400" t="s">
        <v>220</v>
      </c>
      <c r="I1496" s="400" t="s">
        <v>636</v>
      </c>
      <c r="J1496" s="404">
        <v>237.5</v>
      </c>
      <c r="K1496" s="400" t="s">
        <v>639</v>
      </c>
      <c r="L1496" s="400" t="s">
        <v>640</v>
      </c>
      <c r="M1496" s="400" t="s">
        <v>641</v>
      </c>
      <c r="N1496" s="400" t="s">
        <v>1749</v>
      </c>
    </row>
    <row r="1497" spans="1:14" ht="12.75">
      <c r="A1497" s="401"/>
      <c r="B1497" s="401"/>
      <c r="C1497" s="401"/>
      <c r="D1497" s="401"/>
      <c r="E1497" s="401"/>
      <c r="F1497" s="401"/>
      <c r="G1497" s="401"/>
      <c r="H1497" s="401"/>
      <c r="I1497" s="401"/>
      <c r="J1497" s="403"/>
      <c r="K1497" s="401"/>
      <c r="L1497" s="401"/>
      <c r="M1497" s="401"/>
      <c r="N1497" s="401"/>
    </row>
    <row r="1498" spans="1:14" ht="12.75">
      <c r="A1498" s="400"/>
      <c r="B1498" s="400" t="s">
        <v>635</v>
      </c>
      <c r="C1498" s="400" t="s">
        <v>636</v>
      </c>
      <c r="D1498" s="400" t="s">
        <v>2254</v>
      </c>
      <c r="E1498" s="400" t="s">
        <v>2255</v>
      </c>
      <c r="F1498" s="400" t="s">
        <v>636</v>
      </c>
      <c r="G1498" s="400"/>
      <c r="H1498" s="400" t="s">
        <v>220</v>
      </c>
      <c r="I1498" s="400" t="s">
        <v>636</v>
      </c>
      <c r="J1498" s="404">
        <v>237.5</v>
      </c>
      <c r="K1498" s="400" t="s">
        <v>639</v>
      </c>
      <c r="L1498" s="400" t="s">
        <v>640</v>
      </c>
      <c r="M1498" s="400" t="s">
        <v>641</v>
      </c>
      <c r="N1498" s="400" t="s">
        <v>1749</v>
      </c>
    </row>
    <row r="1499" spans="1:14" ht="12.75">
      <c r="A1499" s="401"/>
      <c r="B1499" s="401"/>
      <c r="C1499" s="401"/>
      <c r="D1499" s="401"/>
      <c r="E1499" s="401"/>
      <c r="F1499" s="401"/>
      <c r="G1499" s="401"/>
      <c r="H1499" s="401"/>
      <c r="I1499" s="401"/>
      <c r="J1499" s="403"/>
      <c r="K1499" s="401"/>
      <c r="L1499" s="401"/>
      <c r="M1499" s="401"/>
      <c r="N1499" s="401"/>
    </row>
    <row r="1500" spans="1:14" ht="12.75">
      <c r="A1500" s="400"/>
      <c r="B1500" s="400" t="s">
        <v>635</v>
      </c>
      <c r="C1500" s="400" t="s">
        <v>636</v>
      </c>
      <c r="D1500" s="400" t="s">
        <v>2256</v>
      </c>
      <c r="E1500" s="400" t="s">
        <v>2257</v>
      </c>
      <c r="F1500" s="400" t="s">
        <v>636</v>
      </c>
      <c r="G1500" s="400"/>
      <c r="H1500" s="400" t="s">
        <v>220</v>
      </c>
      <c r="I1500" s="400" t="s">
        <v>636</v>
      </c>
      <c r="J1500" s="404">
        <v>237.5</v>
      </c>
      <c r="K1500" s="400" t="s">
        <v>639</v>
      </c>
      <c r="L1500" s="400" t="s">
        <v>640</v>
      </c>
      <c r="M1500" s="400" t="s">
        <v>641</v>
      </c>
      <c r="N1500" s="400" t="s">
        <v>1749</v>
      </c>
    </row>
    <row r="1501" spans="1:14" ht="12.75">
      <c r="A1501" s="401"/>
      <c r="B1501" s="401"/>
      <c r="C1501" s="401"/>
      <c r="D1501" s="401"/>
      <c r="E1501" s="401"/>
      <c r="F1501" s="401"/>
      <c r="G1501" s="401"/>
      <c r="H1501" s="401"/>
      <c r="I1501" s="401"/>
      <c r="J1501" s="403"/>
      <c r="K1501" s="401"/>
      <c r="L1501" s="401"/>
      <c r="M1501" s="401"/>
      <c r="N1501" s="401"/>
    </row>
    <row r="1502" spans="1:14" ht="12.75">
      <c r="A1502" s="400"/>
      <c r="B1502" s="400" t="s">
        <v>635</v>
      </c>
      <c r="C1502" s="400" t="s">
        <v>636</v>
      </c>
      <c r="D1502" s="400" t="s">
        <v>2258</v>
      </c>
      <c r="E1502" s="400" t="s">
        <v>2259</v>
      </c>
      <c r="F1502" s="400" t="s">
        <v>636</v>
      </c>
      <c r="G1502" s="400"/>
      <c r="H1502" s="400" t="s">
        <v>220</v>
      </c>
      <c r="I1502" s="400" t="s">
        <v>636</v>
      </c>
      <c r="J1502" s="404">
        <v>237.5</v>
      </c>
      <c r="K1502" s="400" t="s">
        <v>639</v>
      </c>
      <c r="L1502" s="400" t="s">
        <v>640</v>
      </c>
      <c r="M1502" s="400" t="s">
        <v>641</v>
      </c>
      <c r="N1502" s="400" t="s">
        <v>1749</v>
      </c>
    </row>
    <row r="1503" spans="1:14" ht="12.75">
      <c r="A1503" s="401"/>
      <c r="B1503" s="401"/>
      <c r="C1503" s="401"/>
      <c r="D1503" s="401"/>
      <c r="E1503" s="401"/>
      <c r="F1503" s="401"/>
      <c r="G1503" s="401"/>
      <c r="H1503" s="401"/>
      <c r="I1503" s="401"/>
      <c r="J1503" s="403"/>
      <c r="K1503" s="401"/>
      <c r="L1503" s="401"/>
      <c r="M1503" s="401"/>
      <c r="N1503" s="401"/>
    </row>
    <row r="1504" spans="1:14" ht="12.75">
      <c r="A1504" s="400"/>
      <c r="B1504" s="400" t="s">
        <v>635</v>
      </c>
      <c r="C1504" s="400" t="s">
        <v>636</v>
      </c>
      <c r="D1504" s="400" t="s">
        <v>2260</v>
      </c>
      <c r="E1504" s="400" t="s">
        <v>2261</v>
      </c>
      <c r="F1504" s="400" t="s">
        <v>636</v>
      </c>
      <c r="G1504" s="400"/>
      <c r="H1504" s="400" t="s">
        <v>220</v>
      </c>
      <c r="I1504" s="400" t="s">
        <v>636</v>
      </c>
      <c r="J1504" s="404">
        <v>237.5</v>
      </c>
      <c r="K1504" s="400" t="s">
        <v>639</v>
      </c>
      <c r="L1504" s="400" t="s">
        <v>640</v>
      </c>
      <c r="M1504" s="400" t="s">
        <v>641</v>
      </c>
      <c r="N1504" s="400" t="s">
        <v>1749</v>
      </c>
    </row>
    <row r="1505" spans="1:14" ht="12.75">
      <c r="A1505" s="401"/>
      <c r="B1505" s="401"/>
      <c r="C1505" s="401"/>
      <c r="D1505" s="401"/>
      <c r="E1505" s="401"/>
      <c r="F1505" s="401"/>
      <c r="G1505" s="401"/>
      <c r="H1505" s="401"/>
      <c r="I1505" s="401"/>
      <c r="J1505" s="403"/>
      <c r="K1505" s="401"/>
      <c r="L1505" s="401"/>
      <c r="M1505" s="401"/>
      <c r="N1505" s="401"/>
    </row>
    <row r="1506" spans="1:14" ht="12.75">
      <c r="A1506" s="400"/>
      <c r="B1506" s="400" t="s">
        <v>635</v>
      </c>
      <c r="C1506" s="400" t="s">
        <v>636</v>
      </c>
      <c r="D1506" s="400" t="s">
        <v>2262</v>
      </c>
      <c r="E1506" s="400" t="s">
        <v>2263</v>
      </c>
      <c r="F1506" s="400" t="s">
        <v>636</v>
      </c>
      <c r="G1506" s="400"/>
      <c r="H1506" s="400" t="s">
        <v>220</v>
      </c>
      <c r="I1506" s="400" t="s">
        <v>636</v>
      </c>
      <c r="J1506" s="402">
        <v>4238.44</v>
      </c>
      <c r="K1506" s="400" t="s">
        <v>639</v>
      </c>
      <c r="L1506" s="400" t="s">
        <v>640</v>
      </c>
      <c r="M1506" s="400" t="s">
        <v>689</v>
      </c>
      <c r="N1506" s="400" t="s">
        <v>1923</v>
      </c>
    </row>
    <row r="1507" spans="1:14" ht="12.75">
      <c r="A1507" s="401"/>
      <c r="B1507" s="401"/>
      <c r="C1507" s="401"/>
      <c r="D1507" s="401"/>
      <c r="E1507" s="401"/>
      <c r="F1507" s="401"/>
      <c r="G1507" s="401"/>
      <c r="H1507" s="401"/>
      <c r="I1507" s="401"/>
      <c r="J1507" s="403"/>
      <c r="K1507" s="401"/>
      <c r="L1507" s="401"/>
      <c r="M1507" s="401"/>
      <c r="N1507" s="401"/>
    </row>
    <row r="1508" spans="1:14" ht="12.75">
      <c r="A1508" s="400"/>
      <c r="B1508" s="400" t="s">
        <v>635</v>
      </c>
      <c r="C1508" s="400" t="s">
        <v>636</v>
      </c>
      <c r="D1508" s="400" t="s">
        <v>2264</v>
      </c>
      <c r="E1508" s="400" t="s">
        <v>2265</v>
      </c>
      <c r="F1508" s="400" t="s">
        <v>636</v>
      </c>
      <c r="G1508" s="400"/>
      <c r="H1508" s="400" t="s">
        <v>220</v>
      </c>
      <c r="I1508" s="400" t="s">
        <v>636</v>
      </c>
      <c r="J1508" s="402">
        <v>1304.7</v>
      </c>
      <c r="K1508" s="400" t="s">
        <v>639</v>
      </c>
      <c r="L1508" s="400" t="s">
        <v>640</v>
      </c>
      <c r="M1508" s="400" t="s">
        <v>689</v>
      </c>
      <c r="N1508" s="400" t="s">
        <v>1915</v>
      </c>
    </row>
    <row r="1509" spans="1:14" ht="12.75">
      <c r="A1509" s="401"/>
      <c r="B1509" s="401"/>
      <c r="C1509" s="401"/>
      <c r="D1509" s="401"/>
      <c r="E1509" s="401"/>
      <c r="F1509" s="401"/>
      <c r="G1509" s="401"/>
      <c r="H1509" s="401"/>
      <c r="I1509" s="401"/>
      <c r="J1509" s="403"/>
      <c r="K1509" s="401"/>
      <c r="L1509" s="401"/>
      <c r="M1509" s="401"/>
      <c r="N1509" s="401"/>
    </row>
    <row r="1510" spans="1:14" ht="12.75">
      <c r="A1510" s="400"/>
      <c r="B1510" s="400" t="s">
        <v>635</v>
      </c>
      <c r="C1510" s="400" t="s">
        <v>636</v>
      </c>
      <c r="D1510" s="400" t="s">
        <v>2266</v>
      </c>
      <c r="E1510" s="400" t="s">
        <v>2267</v>
      </c>
      <c r="F1510" s="400" t="s">
        <v>636</v>
      </c>
      <c r="G1510" s="400"/>
      <c r="H1510" s="400" t="s">
        <v>220</v>
      </c>
      <c r="I1510" s="400" t="s">
        <v>636</v>
      </c>
      <c r="J1510" s="404">
        <v>225</v>
      </c>
      <c r="K1510" s="400" t="s">
        <v>639</v>
      </c>
      <c r="L1510" s="400" t="s">
        <v>640</v>
      </c>
      <c r="M1510" s="400" t="s">
        <v>689</v>
      </c>
      <c r="N1510" s="400" t="s">
        <v>1915</v>
      </c>
    </row>
    <row r="1511" spans="1:14" ht="12.75">
      <c r="A1511" s="401"/>
      <c r="B1511" s="401"/>
      <c r="C1511" s="401"/>
      <c r="D1511" s="401"/>
      <c r="E1511" s="401"/>
      <c r="F1511" s="401"/>
      <c r="G1511" s="401"/>
      <c r="H1511" s="401"/>
      <c r="I1511" s="401"/>
      <c r="J1511" s="403"/>
      <c r="K1511" s="401"/>
      <c r="L1511" s="401"/>
      <c r="M1511" s="401"/>
      <c r="N1511" s="401"/>
    </row>
    <row r="1512" spans="1:14" ht="12.75">
      <c r="A1512" s="400"/>
      <c r="B1512" s="400" t="s">
        <v>635</v>
      </c>
      <c r="C1512" s="400" t="s">
        <v>636</v>
      </c>
      <c r="D1512" s="400" t="s">
        <v>2268</v>
      </c>
      <c r="E1512" s="400" t="s">
        <v>2269</v>
      </c>
      <c r="F1512" s="400" t="s">
        <v>636</v>
      </c>
      <c r="G1512" s="400"/>
      <c r="H1512" s="400" t="s">
        <v>220</v>
      </c>
      <c r="I1512" s="400" t="s">
        <v>636</v>
      </c>
      <c r="J1512" s="402">
        <v>2511.1</v>
      </c>
      <c r="K1512" s="400" t="s">
        <v>639</v>
      </c>
      <c r="L1512" s="400" t="s">
        <v>640</v>
      </c>
      <c r="M1512" s="400" t="s">
        <v>806</v>
      </c>
      <c r="N1512" s="400" t="s">
        <v>2186</v>
      </c>
    </row>
    <row r="1513" spans="1:14" ht="12.75">
      <c r="A1513" s="401"/>
      <c r="B1513" s="401"/>
      <c r="C1513" s="401"/>
      <c r="D1513" s="401"/>
      <c r="E1513" s="401"/>
      <c r="F1513" s="401"/>
      <c r="G1513" s="401"/>
      <c r="H1513" s="401"/>
      <c r="I1513" s="401"/>
      <c r="J1513" s="403"/>
      <c r="K1513" s="401"/>
      <c r="L1513" s="401"/>
      <c r="M1513" s="401"/>
      <c r="N1513" s="401"/>
    </row>
    <row r="1514" spans="1:14" ht="12.75">
      <c r="A1514" s="400"/>
      <c r="B1514" s="400" t="s">
        <v>635</v>
      </c>
      <c r="C1514" s="400" t="s">
        <v>636</v>
      </c>
      <c r="D1514" s="400" t="s">
        <v>2270</v>
      </c>
      <c r="E1514" s="400" t="s">
        <v>2271</v>
      </c>
      <c r="F1514" s="400" t="s">
        <v>636</v>
      </c>
      <c r="G1514" s="400"/>
      <c r="H1514" s="400" t="s">
        <v>220</v>
      </c>
      <c r="I1514" s="400" t="s">
        <v>636</v>
      </c>
      <c r="J1514" s="404">
        <v>237.5</v>
      </c>
      <c r="K1514" s="400" t="s">
        <v>639</v>
      </c>
      <c r="L1514" s="400" t="s">
        <v>640</v>
      </c>
      <c r="M1514" s="400" t="s">
        <v>641</v>
      </c>
      <c r="N1514" s="400" t="s">
        <v>1749</v>
      </c>
    </row>
    <row r="1515" spans="1:14" ht="12.75">
      <c r="A1515" s="401"/>
      <c r="B1515" s="401"/>
      <c r="C1515" s="401"/>
      <c r="D1515" s="401"/>
      <c r="E1515" s="401"/>
      <c r="F1515" s="401"/>
      <c r="G1515" s="401"/>
      <c r="H1515" s="401"/>
      <c r="I1515" s="401"/>
      <c r="J1515" s="403"/>
      <c r="K1515" s="401"/>
      <c r="L1515" s="401"/>
      <c r="M1515" s="401"/>
      <c r="N1515" s="401"/>
    </row>
    <row r="1516" spans="1:14" ht="12.75">
      <c r="A1516" s="400"/>
      <c r="B1516" s="400" t="s">
        <v>635</v>
      </c>
      <c r="C1516" s="400" t="s">
        <v>636</v>
      </c>
      <c r="D1516" s="400" t="s">
        <v>2272</v>
      </c>
      <c r="E1516" s="400" t="s">
        <v>2273</v>
      </c>
      <c r="F1516" s="400" t="s">
        <v>636</v>
      </c>
      <c r="G1516" s="400"/>
      <c r="H1516" s="400" t="s">
        <v>220</v>
      </c>
      <c r="I1516" s="400" t="s">
        <v>636</v>
      </c>
      <c r="J1516" s="402">
        <v>2800</v>
      </c>
      <c r="K1516" s="400" t="s">
        <v>639</v>
      </c>
      <c r="L1516" s="400" t="s">
        <v>645</v>
      </c>
      <c r="M1516" s="400" t="s">
        <v>423</v>
      </c>
      <c r="N1516" s="400" t="s">
        <v>2274</v>
      </c>
    </row>
    <row r="1517" spans="1:14" ht="12.75">
      <c r="A1517" s="401"/>
      <c r="B1517" s="401"/>
      <c r="C1517" s="401"/>
      <c r="D1517" s="401"/>
      <c r="E1517" s="401"/>
      <c r="F1517" s="401"/>
      <c r="G1517" s="401"/>
      <c r="H1517" s="401"/>
      <c r="I1517" s="401"/>
      <c r="J1517" s="403"/>
      <c r="K1517" s="401"/>
      <c r="L1517" s="401"/>
      <c r="M1517" s="401"/>
      <c r="N1517" s="401"/>
    </row>
    <row r="1518" spans="1:14" ht="12.75">
      <c r="A1518" s="400"/>
      <c r="B1518" s="400" t="s">
        <v>635</v>
      </c>
      <c r="C1518" s="400" t="s">
        <v>636</v>
      </c>
      <c r="D1518" s="400" t="s">
        <v>2275</v>
      </c>
      <c r="E1518" s="400" t="s">
        <v>2276</v>
      </c>
      <c r="F1518" s="400" t="s">
        <v>636</v>
      </c>
      <c r="G1518" s="400"/>
      <c r="H1518" s="400" t="s">
        <v>220</v>
      </c>
      <c r="I1518" s="400" t="s">
        <v>636</v>
      </c>
      <c r="J1518" s="404">
        <v>237.5</v>
      </c>
      <c r="K1518" s="400" t="s">
        <v>639</v>
      </c>
      <c r="L1518" s="400" t="s">
        <v>640</v>
      </c>
      <c r="M1518" s="400" t="s">
        <v>641</v>
      </c>
      <c r="N1518" s="400" t="s">
        <v>1749</v>
      </c>
    </row>
    <row r="1519" spans="1:14" ht="12.75">
      <c r="A1519" s="401"/>
      <c r="B1519" s="401"/>
      <c r="C1519" s="401"/>
      <c r="D1519" s="401"/>
      <c r="E1519" s="401"/>
      <c r="F1519" s="401"/>
      <c r="G1519" s="401"/>
      <c r="H1519" s="401"/>
      <c r="I1519" s="401"/>
      <c r="J1519" s="403"/>
      <c r="K1519" s="401"/>
      <c r="L1519" s="401"/>
      <c r="M1519" s="401"/>
      <c r="N1519" s="401"/>
    </row>
    <row r="1520" spans="1:14" ht="12.75">
      <c r="A1520" s="400"/>
      <c r="B1520" s="400" t="s">
        <v>635</v>
      </c>
      <c r="C1520" s="400" t="s">
        <v>636</v>
      </c>
      <c r="D1520" s="400" t="s">
        <v>2277</v>
      </c>
      <c r="E1520" s="400" t="s">
        <v>2278</v>
      </c>
      <c r="F1520" s="400" t="s">
        <v>636</v>
      </c>
      <c r="G1520" s="400"/>
      <c r="H1520" s="400" t="s">
        <v>220</v>
      </c>
      <c r="I1520" s="400" t="s">
        <v>636</v>
      </c>
      <c r="J1520" s="402">
        <v>84381</v>
      </c>
      <c r="K1520" s="400" t="s">
        <v>639</v>
      </c>
      <c r="L1520" s="400" t="s">
        <v>645</v>
      </c>
      <c r="M1520" s="400" t="s">
        <v>1376</v>
      </c>
      <c r="N1520" s="400" t="s">
        <v>2279</v>
      </c>
    </row>
    <row r="1521" spans="1:14" ht="12.75">
      <c r="A1521" s="401"/>
      <c r="B1521" s="401"/>
      <c r="C1521" s="401"/>
      <c r="D1521" s="401"/>
      <c r="E1521" s="401"/>
      <c r="F1521" s="401"/>
      <c r="G1521" s="401"/>
      <c r="H1521" s="401"/>
      <c r="I1521" s="401"/>
      <c r="J1521" s="403"/>
      <c r="K1521" s="401"/>
      <c r="L1521" s="401"/>
      <c r="M1521" s="401"/>
      <c r="N1521" s="401"/>
    </row>
    <row r="1522" spans="1:14" ht="12.75">
      <c r="A1522" s="400"/>
      <c r="B1522" s="400" t="s">
        <v>635</v>
      </c>
      <c r="C1522" s="400" t="s">
        <v>636</v>
      </c>
      <c r="D1522" s="400" t="s">
        <v>2280</v>
      </c>
      <c r="E1522" s="400" t="s">
        <v>2281</v>
      </c>
      <c r="F1522" s="400" t="s">
        <v>636</v>
      </c>
      <c r="G1522" s="400"/>
      <c r="H1522" s="400" t="s">
        <v>220</v>
      </c>
      <c r="I1522" s="400" t="s">
        <v>636</v>
      </c>
      <c r="J1522" s="404">
        <v>262.5</v>
      </c>
      <c r="K1522" s="400" t="s">
        <v>639</v>
      </c>
      <c r="L1522" s="400" t="s">
        <v>640</v>
      </c>
      <c r="M1522" s="400" t="s">
        <v>641</v>
      </c>
      <c r="N1522" s="400" t="s">
        <v>1749</v>
      </c>
    </row>
    <row r="1523" spans="1:14" ht="12.75">
      <c r="A1523" s="401"/>
      <c r="B1523" s="401"/>
      <c r="C1523" s="401"/>
      <c r="D1523" s="401"/>
      <c r="E1523" s="401"/>
      <c r="F1523" s="401"/>
      <c r="G1523" s="401"/>
      <c r="H1523" s="401"/>
      <c r="I1523" s="401"/>
      <c r="J1523" s="403"/>
      <c r="K1523" s="401"/>
      <c r="L1523" s="401"/>
      <c r="M1523" s="401"/>
      <c r="N1523" s="401"/>
    </row>
    <row r="1524" spans="1:14" ht="12.75">
      <c r="A1524" s="400"/>
      <c r="B1524" s="400" t="s">
        <v>635</v>
      </c>
      <c r="C1524" s="400" t="s">
        <v>636</v>
      </c>
      <c r="D1524" s="400" t="s">
        <v>2282</v>
      </c>
      <c r="E1524" s="400" t="s">
        <v>2283</v>
      </c>
      <c r="F1524" s="400" t="s">
        <v>636</v>
      </c>
      <c r="G1524" s="400"/>
      <c r="H1524" s="400" t="s">
        <v>220</v>
      </c>
      <c r="I1524" s="400" t="s">
        <v>636</v>
      </c>
      <c r="J1524" s="402">
        <v>79041</v>
      </c>
      <c r="K1524" s="400" t="s">
        <v>639</v>
      </c>
      <c r="L1524" s="400" t="s">
        <v>645</v>
      </c>
      <c r="M1524" s="400" t="s">
        <v>1376</v>
      </c>
      <c r="N1524" s="400" t="s">
        <v>2284</v>
      </c>
    </row>
    <row r="1525" spans="1:14" ht="12.75">
      <c r="A1525" s="401"/>
      <c r="B1525" s="401"/>
      <c r="C1525" s="401"/>
      <c r="D1525" s="401"/>
      <c r="E1525" s="401"/>
      <c r="F1525" s="401"/>
      <c r="G1525" s="401"/>
      <c r="H1525" s="401"/>
      <c r="I1525" s="401"/>
      <c r="J1525" s="403"/>
      <c r="K1525" s="401"/>
      <c r="L1525" s="401"/>
      <c r="M1525" s="401"/>
      <c r="N1525" s="401"/>
    </row>
    <row r="1526" spans="1:14" ht="12.75">
      <c r="A1526" s="400"/>
      <c r="B1526" s="400" t="s">
        <v>635</v>
      </c>
      <c r="C1526" s="400" t="s">
        <v>636</v>
      </c>
      <c r="D1526" s="400" t="s">
        <v>2285</v>
      </c>
      <c r="E1526" s="400" t="s">
        <v>2286</v>
      </c>
      <c r="F1526" s="400" t="s">
        <v>636</v>
      </c>
      <c r="G1526" s="400"/>
      <c r="H1526" s="400" t="s">
        <v>220</v>
      </c>
      <c r="I1526" s="400" t="s">
        <v>636</v>
      </c>
      <c r="J1526" s="404">
        <v>237.5</v>
      </c>
      <c r="K1526" s="400" t="s">
        <v>639</v>
      </c>
      <c r="L1526" s="400" t="s">
        <v>640</v>
      </c>
      <c r="M1526" s="400" t="s">
        <v>641</v>
      </c>
      <c r="N1526" s="400" t="s">
        <v>1749</v>
      </c>
    </row>
    <row r="1527" spans="1:14" ht="12.75">
      <c r="A1527" s="401"/>
      <c r="B1527" s="401"/>
      <c r="C1527" s="401"/>
      <c r="D1527" s="401"/>
      <c r="E1527" s="401"/>
      <c r="F1527" s="401"/>
      <c r="G1527" s="401"/>
      <c r="H1527" s="401"/>
      <c r="I1527" s="401"/>
      <c r="J1527" s="403"/>
      <c r="K1527" s="401"/>
      <c r="L1527" s="401"/>
      <c r="M1527" s="401"/>
      <c r="N1527" s="401"/>
    </row>
    <row r="1528" spans="1:14" ht="12.75">
      <c r="A1528" s="400"/>
      <c r="B1528" s="400" t="s">
        <v>635</v>
      </c>
      <c r="C1528" s="400" t="s">
        <v>636</v>
      </c>
      <c r="D1528" s="400" t="s">
        <v>2287</v>
      </c>
      <c r="E1528" s="400" t="s">
        <v>2288</v>
      </c>
      <c r="F1528" s="400" t="s">
        <v>636</v>
      </c>
      <c r="G1528" s="400"/>
      <c r="H1528" s="400" t="s">
        <v>220</v>
      </c>
      <c r="I1528" s="400" t="s">
        <v>636</v>
      </c>
      <c r="J1528" s="404">
        <v>237.5</v>
      </c>
      <c r="K1528" s="400" t="s">
        <v>639</v>
      </c>
      <c r="L1528" s="400" t="s">
        <v>640</v>
      </c>
      <c r="M1528" s="400" t="s">
        <v>641</v>
      </c>
      <c r="N1528" s="400" t="s">
        <v>1749</v>
      </c>
    </row>
    <row r="1529" spans="1:14" ht="12.75">
      <c r="A1529" s="401"/>
      <c r="B1529" s="401"/>
      <c r="C1529" s="401"/>
      <c r="D1529" s="401"/>
      <c r="E1529" s="401"/>
      <c r="F1529" s="401"/>
      <c r="G1529" s="401"/>
      <c r="H1529" s="401"/>
      <c r="I1529" s="401"/>
      <c r="J1529" s="403"/>
      <c r="K1529" s="401"/>
      <c r="L1529" s="401"/>
      <c r="M1529" s="401"/>
      <c r="N1529" s="401"/>
    </row>
    <row r="1530" spans="1:14" ht="12.75">
      <c r="A1530" s="400"/>
      <c r="B1530" s="400" t="s">
        <v>635</v>
      </c>
      <c r="C1530" s="400" t="s">
        <v>636</v>
      </c>
      <c r="D1530" s="400" t="s">
        <v>2289</v>
      </c>
      <c r="E1530" s="400" t="s">
        <v>2290</v>
      </c>
      <c r="F1530" s="400" t="s">
        <v>636</v>
      </c>
      <c r="G1530" s="400"/>
      <c r="H1530" s="400" t="s">
        <v>220</v>
      </c>
      <c r="I1530" s="400" t="s">
        <v>636</v>
      </c>
      <c r="J1530" s="404">
        <v>237.5</v>
      </c>
      <c r="K1530" s="400" t="s">
        <v>639</v>
      </c>
      <c r="L1530" s="400" t="s">
        <v>640</v>
      </c>
      <c r="M1530" s="400" t="s">
        <v>641</v>
      </c>
      <c r="N1530" s="400" t="s">
        <v>1749</v>
      </c>
    </row>
    <row r="1531" spans="1:14" ht="12.75">
      <c r="A1531" s="401"/>
      <c r="B1531" s="401"/>
      <c r="C1531" s="401"/>
      <c r="D1531" s="401"/>
      <c r="E1531" s="401"/>
      <c r="F1531" s="401"/>
      <c r="G1531" s="401"/>
      <c r="H1531" s="401"/>
      <c r="I1531" s="401"/>
      <c r="J1531" s="403"/>
      <c r="K1531" s="401"/>
      <c r="L1531" s="401"/>
      <c r="M1531" s="401"/>
      <c r="N1531" s="401"/>
    </row>
    <row r="1532" spans="1:14" ht="12.75">
      <c r="A1532" s="400"/>
      <c r="B1532" s="400" t="s">
        <v>635</v>
      </c>
      <c r="C1532" s="400" t="s">
        <v>636</v>
      </c>
      <c r="D1532" s="400" t="s">
        <v>2291</v>
      </c>
      <c r="E1532" s="400" t="s">
        <v>2292</v>
      </c>
      <c r="F1532" s="400" t="s">
        <v>636</v>
      </c>
      <c r="G1532" s="400"/>
      <c r="H1532" s="400" t="s">
        <v>220</v>
      </c>
      <c r="I1532" s="400" t="s">
        <v>636</v>
      </c>
      <c r="J1532" s="404">
        <v>185</v>
      </c>
      <c r="K1532" s="400" t="s">
        <v>639</v>
      </c>
      <c r="L1532" s="400" t="s">
        <v>640</v>
      </c>
      <c r="M1532" s="400" t="s">
        <v>641</v>
      </c>
      <c r="N1532" s="400" t="s">
        <v>1749</v>
      </c>
    </row>
    <row r="1533" spans="1:14" ht="12.75">
      <c r="A1533" s="401"/>
      <c r="B1533" s="401"/>
      <c r="C1533" s="401"/>
      <c r="D1533" s="401"/>
      <c r="E1533" s="401"/>
      <c r="F1533" s="401"/>
      <c r="G1533" s="401"/>
      <c r="H1533" s="401"/>
      <c r="I1533" s="401"/>
      <c r="J1533" s="403"/>
      <c r="K1533" s="401"/>
      <c r="L1533" s="401"/>
      <c r="M1533" s="401"/>
      <c r="N1533" s="401"/>
    </row>
    <row r="1534" spans="1:14" ht="12.75">
      <c r="A1534" s="400"/>
      <c r="B1534" s="400" t="s">
        <v>635</v>
      </c>
      <c r="C1534" s="400" t="s">
        <v>636</v>
      </c>
      <c r="D1534" s="400" t="s">
        <v>2293</v>
      </c>
      <c r="E1534" s="400" t="s">
        <v>2294</v>
      </c>
      <c r="F1534" s="400" t="s">
        <v>636</v>
      </c>
      <c r="G1534" s="400"/>
      <c r="H1534" s="400" t="s">
        <v>220</v>
      </c>
      <c r="I1534" s="400" t="s">
        <v>636</v>
      </c>
      <c r="J1534" s="404">
        <v>237.5</v>
      </c>
      <c r="K1534" s="400" t="s">
        <v>639</v>
      </c>
      <c r="L1534" s="400" t="s">
        <v>640</v>
      </c>
      <c r="M1534" s="400" t="s">
        <v>641</v>
      </c>
      <c r="N1534" s="400" t="s">
        <v>1749</v>
      </c>
    </row>
    <row r="1535" spans="1:14" ht="12.75">
      <c r="A1535" s="401"/>
      <c r="B1535" s="401"/>
      <c r="C1535" s="401"/>
      <c r="D1535" s="401"/>
      <c r="E1535" s="401"/>
      <c r="F1535" s="401"/>
      <c r="G1535" s="401"/>
      <c r="H1535" s="401"/>
      <c r="I1535" s="401"/>
      <c r="J1535" s="403"/>
      <c r="K1535" s="401"/>
      <c r="L1535" s="401"/>
      <c r="M1535" s="401"/>
      <c r="N1535" s="401"/>
    </row>
    <row r="1536" spans="1:14" ht="12.75">
      <c r="A1536" s="400"/>
      <c r="B1536" s="400" t="s">
        <v>635</v>
      </c>
      <c r="C1536" s="400" t="s">
        <v>636</v>
      </c>
      <c r="D1536" s="400" t="s">
        <v>2295</v>
      </c>
      <c r="E1536" s="400" t="s">
        <v>2296</v>
      </c>
      <c r="F1536" s="400" t="s">
        <v>636</v>
      </c>
      <c r="G1536" s="400"/>
      <c r="H1536" s="400" t="s">
        <v>220</v>
      </c>
      <c r="I1536" s="400" t="s">
        <v>636</v>
      </c>
      <c r="J1536" s="404">
        <v>225</v>
      </c>
      <c r="K1536" s="400" t="s">
        <v>639</v>
      </c>
      <c r="L1536" s="400" t="s">
        <v>640</v>
      </c>
      <c r="M1536" s="400" t="s">
        <v>689</v>
      </c>
      <c r="N1536" s="400" t="s">
        <v>1915</v>
      </c>
    </row>
    <row r="1537" spans="1:14" ht="12.75">
      <c r="A1537" s="401"/>
      <c r="B1537" s="401"/>
      <c r="C1537" s="401"/>
      <c r="D1537" s="401"/>
      <c r="E1537" s="401"/>
      <c r="F1537" s="401"/>
      <c r="G1537" s="401"/>
      <c r="H1537" s="401"/>
      <c r="I1537" s="401"/>
      <c r="J1537" s="403"/>
      <c r="K1537" s="401"/>
      <c r="L1537" s="401"/>
      <c r="M1537" s="401"/>
      <c r="N1537" s="401"/>
    </row>
    <row r="1538" spans="1:14" ht="12.75">
      <c r="A1538" s="400"/>
      <c r="B1538" s="400" t="s">
        <v>635</v>
      </c>
      <c r="C1538" s="400" t="s">
        <v>636</v>
      </c>
      <c r="D1538" s="400" t="s">
        <v>2297</v>
      </c>
      <c r="E1538" s="400" t="s">
        <v>2298</v>
      </c>
      <c r="F1538" s="400" t="s">
        <v>636</v>
      </c>
      <c r="G1538" s="400"/>
      <c r="H1538" s="400" t="s">
        <v>220</v>
      </c>
      <c r="I1538" s="400" t="s">
        <v>636</v>
      </c>
      <c r="J1538" s="402">
        <v>3268.24</v>
      </c>
      <c r="K1538" s="400" t="s">
        <v>639</v>
      </c>
      <c r="L1538" s="400" t="s">
        <v>640</v>
      </c>
      <c r="M1538" s="400" t="s">
        <v>689</v>
      </c>
      <c r="N1538" s="400" t="s">
        <v>1923</v>
      </c>
    </row>
    <row r="1539" spans="1:14" ht="12.75">
      <c r="A1539" s="401"/>
      <c r="B1539" s="401"/>
      <c r="C1539" s="401"/>
      <c r="D1539" s="401"/>
      <c r="E1539" s="401"/>
      <c r="F1539" s="401"/>
      <c r="G1539" s="401"/>
      <c r="H1539" s="401"/>
      <c r="I1539" s="401"/>
      <c r="J1539" s="403"/>
      <c r="K1539" s="401"/>
      <c r="L1539" s="401"/>
      <c r="M1539" s="401"/>
      <c r="N1539" s="401"/>
    </row>
    <row r="1540" spans="1:14" ht="12.75">
      <c r="A1540" s="400"/>
      <c r="B1540" s="400" t="s">
        <v>635</v>
      </c>
      <c r="C1540" s="400" t="s">
        <v>636</v>
      </c>
      <c r="D1540" s="400" t="s">
        <v>2299</v>
      </c>
      <c r="E1540" s="400" t="s">
        <v>2300</v>
      </c>
      <c r="F1540" s="400" t="s">
        <v>636</v>
      </c>
      <c r="G1540" s="400"/>
      <c r="H1540" s="400" t="s">
        <v>220</v>
      </c>
      <c r="I1540" s="400" t="s">
        <v>636</v>
      </c>
      <c r="J1540" s="404">
        <v>600</v>
      </c>
      <c r="K1540" s="400" t="s">
        <v>639</v>
      </c>
      <c r="L1540" s="400" t="s">
        <v>640</v>
      </c>
      <c r="M1540" s="400" t="s">
        <v>689</v>
      </c>
      <c r="N1540" s="400" t="s">
        <v>1918</v>
      </c>
    </row>
    <row r="1541" spans="1:14" ht="12.75">
      <c r="A1541" s="401"/>
      <c r="B1541" s="401"/>
      <c r="C1541" s="401"/>
      <c r="D1541" s="401"/>
      <c r="E1541" s="401"/>
      <c r="F1541" s="401"/>
      <c r="G1541" s="401"/>
      <c r="H1541" s="401"/>
      <c r="I1541" s="401"/>
      <c r="J1541" s="403"/>
      <c r="K1541" s="401"/>
      <c r="L1541" s="401"/>
      <c r="M1541" s="401"/>
      <c r="N1541" s="401"/>
    </row>
    <row r="1542" spans="1:14" ht="12.75">
      <c r="A1542" s="400"/>
      <c r="B1542" s="400" t="s">
        <v>635</v>
      </c>
      <c r="C1542" s="400" t="s">
        <v>636</v>
      </c>
      <c r="D1542" s="400" t="s">
        <v>2301</v>
      </c>
      <c r="E1542" s="400" t="s">
        <v>2302</v>
      </c>
      <c r="F1542" s="400" t="s">
        <v>636</v>
      </c>
      <c r="G1542" s="400"/>
      <c r="H1542" s="400" t="s">
        <v>220</v>
      </c>
      <c r="I1542" s="400" t="s">
        <v>636</v>
      </c>
      <c r="J1542" s="402">
        <v>4338</v>
      </c>
      <c r="K1542" s="400" t="s">
        <v>639</v>
      </c>
      <c r="L1542" s="400" t="s">
        <v>640</v>
      </c>
      <c r="M1542" s="400" t="s">
        <v>689</v>
      </c>
      <c r="N1542" s="400" t="s">
        <v>1926</v>
      </c>
    </row>
    <row r="1543" spans="1:14" ht="12.75">
      <c r="A1543" s="401"/>
      <c r="B1543" s="401"/>
      <c r="C1543" s="401"/>
      <c r="D1543" s="401"/>
      <c r="E1543" s="401"/>
      <c r="F1543" s="401"/>
      <c r="G1543" s="401"/>
      <c r="H1543" s="401"/>
      <c r="I1543" s="401"/>
      <c r="J1543" s="403"/>
      <c r="K1543" s="401"/>
      <c r="L1543" s="401"/>
      <c r="M1543" s="401"/>
      <c r="N1543" s="401"/>
    </row>
    <row r="1544" spans="1:14" ht="12.75">
      <c r="A1544" s="400"/>
      <c r="B1544" s="400" t="s">
        <v>635</v>
      </c>
      <c r="C1544" s="400" t="s">
        <v>636</v>
      </c>
      <c r="D1544" s="400" t="s">
        <v>2303</v>
      </c>
      <c r="E1544" s="400" t="s">
        <v>2304</v>
      </c>
      <c r="F1544" s="400" t="s">
        <v>636</v>
      </c>
      <c r="G1544" s="400"/>
      <c r="H1544" s="400" t="s">
        <v>220</v>
      </c>
      <c r="I1544" s="400" t="s">
        <v>636</v>
      </c>
      <c r="J1544" s="402">
        <v>3540</v>
      </c>
      <c r="K1544" s="400" t="s">
        <v>639</v>
      </c>
      <c r="L1544" s="400" t="s">
        <v>640</v>
      </c>
      <c r="M1544" s="400" t="s">
        <v>689</v>
      </c>
      <c r="N1544" s="400" t="s">
        <v>1915</v>
      </c>
    </row>
    <row r="1545" spans="1:14" ht="12.75">
      <c r="A1545" s="401"/>
      <c r="B1545" s="401"/>
      <c r="C1545" s="401"/>
      <c r="D1545" s="401"/>
      <c r="E1545" s="401"/>
      <c r="F1545" s="401"/>
      <c r="G1545" s="401"/>
      <c r="H1545" s="401"/>
      <c r="I1545" s="401"/>
      <c r="J1545" s="403"/>
      <c r="K1545" s="401"/>
      <c r="L1545" s="401"/>
      <c r="M1545" s="401"/>
      <c r="N1545" s="401"/>
    </row>
    <row r="1546" spans="1:14" ht="12.75">
      <c r="A1546" s="400"/>
      <c r="B1546" s="400" t="s">
        <v>635</v>
      </c>
      <c r="C1546" s="400" t="s">
        <v>636</v>
      </c>
      <c r="D1546" s="400" t="s">
        <v>2305</v>
      </c>
      <c r="E1546" s="400" t="s">
        <v>2306</v>
      </c>
      <c r="F1546" s="400" t="s">
        <v>636</v>
      </c>
      <c r="G1546" s="400"/>
      <c r="H1546" s="400" t="s">
        <v>220</v>
      </c>
      <c r="I1546" s="400" t="s">
        <v>636</v>
      </c>
      <c r="J1546" s="402">
        <v>5070.76</v>
      </c>
      <c r="K1546" s="400" t="s">
        <v>639</v>
      </c>
      <c r="L1546" s="400" t="s">
        <v>640</v>
      </c>
      <c r="M1546" s="400" t="s">
        <v>689</v>
      </c>
      <c r="N1546" s="400" t="s">
        <v>1915</v>
      </c>
    </row>
    <row r="1547" spans="1:14" ht="12.75">
      <c r="A1547" s="401"/>
      <c r="B1547" s="401"/>
      <c r="C1547" s="401"/>
      <c r="D1547" s="401"/>
      <c r="E1547" s="401"/>
      <c r="F1547" s="401"/>
      <c r="G1547" s="401"/>
      <c r="H1547" s="401"/>
      <c r="I1547" s="401"/>
      <c r="J1547" s="403"/>
      <c r="K1547" s="401"/>
      <c r="L1547" s="401"/>
      <c r="M1547" s="401"/>
      <c r="N1547" s="401"/>
    </row>
    <row r="1548" spans="1:14" ht="12.75">
      <c r="A1548" s="400"/>
      <c r="B1548" s="400" t="s">
        <v>635</v>
      </c>
      <c r="C1548" s="400" t="s">
        <v>636</v>
      </c>
      <c r="D1548" s="400" t="s">
        <v>2307</v>
      </c>
      <c r="E1548" s="400" t="s">
        <v>2308</v>
      </c>
      <c r="F1548" s="400" t="s">
        <v>636</v>
      </c>
      <c r="G1548" s="400"/>
      <c r="H1548" s="400" t="s">
        <v>220</v>
      </c>
      <c r="I1548" s="400" t="s">
        <v>636</v>
      </c>
      <c r="J1548" s="402">
        <v>1328</v>
      </c>
      <c r="K1548" s="400" t="s">
        <v>639</v>
      </c>
      <c r="L1548" s="400" t="s">
        <v>640</v>
      </c>
      <c r="M1548" s="400" t="s">
        <v>689</v>
      </c>
      <c r="N1548" s="400" t="s">
        <v>1929</v>
      </c>
    </row>
    <row r="1549" spans="1:14" ht="12.75">
      <c r="A1549" s="401"/>
      <c r="B1549" s="401"/>
      <c r="C1549" s="401"/>
      <c r="D1549" s="401"/>
      <c r="E1549" s="401"/>
      <c r="F1549" s="401"/>
      <c r="G1549" s="401"/>
      <c r="H1549" s="401"/>
      <c r="I1549" s="401"/>
      <c r="J1549" s="403"/>
      <c r="K1549" s="401"/>
      <c r="L1549" s="401"/>
      <c r="M1549" s="401"/>
      <c r="N1549" s="401"/>
    </row>
    <row r="1550" spans="1:14" ht="12.75">
      <c r="A1550" s="400"/>
      <c r="B1550" s="400" t="s">
        <v>635</v>
      </c>
      <c r="C1550" s="400" t="s">
        <v>636</v>
      </c>
      <c r="D1550" s="400" t="s">
        <v>2309</v>
      </c>
      <c r="E1550" s="400" t="s">
        <v>2310</v>
      </c>
      <c r="F1550" s="400" t="s">
        <v>636</v>
      </c>
      <c r="G1550" s="400"/>
      <c r="H1550" s="400" t="s">
        <v>220</v>
      </c>
      <c r="I1550" s="400" t="s">
        <v>636</v>
      </c>
      <c r="J1550" s="404">
        <v>910</v>
      </c>
      <c r="K1550" s="400" t="s">
        <v>639</v>
      </c>
      <c r="L1550" s="400" t="s">
        <v>819</v>
      </c>
      <c r="M1550" s="400" t="s">
        <v>427</v>
      </c>
      <c r="N1550" s="400" t="s">
        <v>1874</v>
      </c>
    </row>
    <row r="1551" spans="1:14" ht="12.75">
      <c r="A1551" s="401"/>
      <c r="B1551" s="401"/>
      <c r="C1551" s="401"/>
      <c r="D1551" s="401"/>
      <c r="E1551" s="401"/>
      <c r="F1551" s="401"/>
      <c r="G1551" s="401"/>
      <c r="H1551" s="401"/>
      <c r="I1551" s="401"/>
      <c r="J1551" s="403"/>
      <c r="K1551" s="401"/>
      <c r="L1551" s="401"/>
      <c r="M1551" s="401"/>
      <c r="N1551" s="401"/>
    </row>
    <row r="1552" spans="1:14" ht="12.75">
      <c r="A1552" s="400"/>
      <c r="B1552" s="400" t="s">
        <v>635</v>
      </c>
      <c r="C1552" s="400" t="s">
        <v>636</v>
      </c>
      <c r="D1552" s="400" t="s">
        <v>2311</v>
      </c>
      <c r="E1552" s="400" t="s">
        <v>2312</v>
      </c>
      <c r="F1552" s="400" t="s">
        <v>636</v>
      </c>
      <c r="G1552" s="400"/>
      <c r="H1552" s="400" t="s">
        <v>220</v>
      </c>
      <c r="I1552" s="400" t="s">
        <v>636</v>
      </c>
      <c r="J1552" s="404">
        <v>535</v>
      </c>
      <c r="K1552" s="400" t="s">
        <v>639</v>
      </c>
      <c r="L1552" s="400" t="s">
        <v>816</v>
      </c>
      <c r="M1552" s="400" t="s">
        <v>427</v>
      </c>
      <c r="N1552" s="400" t="s">
        <v>1874</v>
      </c>
    </row>
    <row r="1553" spans="1:14" ht="12.75">
      <c r="A1553" s="401"/>
      <c r="B1553" s="401"/>
      <c r="C1553" s="401"/>
      <c r="D1553" s="401"/>
      <c r="E1553" s="401"/>
      <c r="F1553" s="401"/>
      <c r="G1553" s="401"/>
      <c r="H1553" s="401"/>
      <c r="I1553" s="401"/>
      <c r="J1553" s="403"/>
      <c r="K1553" s="401"/>
      <c r="L1553" s="401"/>
      <c r="M1553" s="401"/>
      <c r="N1553" s="401"/>
    </row>
    <row r="1554" spans="1:14" ht="12.75">
      <c r="A1554" s="400"/>
      <c r="B1554" s="400" t="s">
        <v>635</v>
      </c>
      <c r="C1554" s="400" t="s">
        <v>636</v>
      </c>
      <c r="D1554" s="400" t="s">
        <v>2313</v>
      </c>
      <c r="E1554" s="400" t="s">
        <v>2314</v>
      </c>
      <c r="F1554" s="400" t="s">
        <v>636</v>
      </c>
      <c r="G1554" s="400"/>
      <c r="H1554" s="400" t="s">
        <v>220</v>
      </c>
      <c r="I1554" s="400" t="s">
        <v>636</v>
      </c>
      <c r="J1554" s="404">
        <v>880</v>
      </c>
      <c r="K1554" s="400" t="s">
        <v>639</v>
      </c>
      <c r="L1554" s="400" t="s">
        <v>819</v>
      </c>
      <c r="M1554" s="400" t="s">
        <v>430</v>
      </c>
      <c r="N1554" s="400" t="s">
        <v>2315</v>
      </c>
    </row>
    <row r="1555" spans="1:14" ht="12.75">
      <c r="A1555" s="401"/>
      <c r="B1555" s="401"/>
      <c r="C1555" s="401"/>
      <c r="D1555" s="401"/>
      <c r="E1555" s="401"/>
      <c r="F1555" s="401"/>
      <c r="G1555" s="401"/>
      <c r="H1555" s="401"/>
      <c r="I1555" s="401"/>
      <c r="J1555" s="403"/>
      <c r="K1555" s="401"/>
      <c r="L1555" s="401"/>
      <c r="M1555" s="401"/>
      <c r="N1555" s="401"/>
    </row>
    <row r="1556" spans="1:14" ht="12.75">
      <c r="A1556" s="400"/>
      <c r="B1556" s="400" t="s">
        <v>635</v>
      </c>
      <c r="C1556" s="400" t="s">
        <v>636</v>
      </c>
      <c r="D1556" s="400" t="s">
        <v>2316</v>
      </c>
      <c r="E1556" s="400" t="s">
        <v>2317</v>
      </c>
      <c r="F1556" s="400" t="s">
        <v>636</v>
      </c>
      <c r="G1556" s="400"/>
      <c r="H1556" s="400" t="s">
        <v>220</v>
      </c>
      <c r="I1556" s="400" t="s">
        <v>636</v>
      </c>
      <c r="J1556" s="404">
        <v>237.5</v>
      </c>
      <c r="K1556" s="400" t="s">
        <v>639</v>
      </c>
      <c r="L1556" s="400" t="s">
        <v>640</v>
      </c>
      <c r="M1556" s="400" t="s">
        <v>641</v>
      </c>
      <c r="N1556" s="400" t="s">
        <v>1749</v>
      </c>
    </row>
    <row r="1557" spans="1:14" ht="12.75">
      <c r="A1557" s="401"/>
      <c r="B1557" s="401"/>
      <c r="C1557" s="401"/>
      <c r="D1557" s="401"/>
      <c r="E1557" s="401"/>
      <c r="F1557" s="401"/>
      <c r="G1557" s="401"/>
      <c r="H1557" s="401"/>
      <c r="I1557" s="401"/>
      <c r="J1557" s="403"/>
      <c r="K1557" s="401"/>
      <c r="L1557" s="401"/>
      <c r="M1557" s="401"/>
      <c r="N1557" s="401"/>
    </row>
    <row r="1558" spans="1:14" ht="12.75">
      <c r="A1558" s="400"/>
      <c r="B1558" s="400" t="s">
        <v>635</v>
      </c>
      <c r="C1558" s="400" t="s">
        <v>636</v>
      </c>
      <c r="D1558" s="400" t="s">
        <v>2318</v>
      </c>
      <c r="E1558" s="400" t="s">
        <v>2319</v>
      </c>
      <c r="F1558" s="400" t="s">
        <v>636</v>
      </c>
      <c r="G1558" s="400"/>
      <c r="H1558" s="400" t="s">
        <v>220</v>
      </c>
      <c r="I1558" s="400" t="s">
        <v>636</v>
      </c>
      <c r="J1558" s="402">
        <v>4229</v>
      </c>
      <c r="K1558" s="400" t="s">
        <v>639</v>
      </c>
      <c r="L1558" s="400" t="s">
        <v>816</v>
      </c>
      <c r="M1558" s="400" t="s">
        <v>430</v>
      </c>
      <c r="N1558" s="400" t="s">
        <v>2320</v>
      </c>
    </row>
    <row r="1559" spans="1:14" ht="12.75">
      <c r="A1559" s="401"/>
      <c r="B1559" s="401"/>
      <c r="C1559" s="401"/>
      <c r="D1559" s="401"/>
      <c r="E1559" s="401"/>
      <c r="F1559" s="401"/>
      <c r="G1559" s="401"/>
      <c r="H1559" s="401"/>
      <c r="I1559" s="401"/>
      <c r="J1559" s="403"/>
      <c r="K1559" s="401"/>
      <c r="L1559" s="401"/>
      <c r="M1559" s="401"/>
      <c r="N1559" s="401"/>
    </row>
    <row r="1560" spans="1:14" ht="12.75">
      <c r="A1560" s="400"/>
      <c r="B1560" s="400" t="s">
        <v>635</v>
      </c>
      <c r="C1560" s="400" t="s">
        <v>636</v>
      </c>
      <c r="D1560" s="400" t="s">
        <v>2321</v>
      </c>
      <c r="E1560" s="400" t="s">
        <v>2322</v>
      </c>
      <c r="F1560" s="400" t="s">
        <v>636</v>
      </c>
      <c r="G1560" s="400"/>
      <c r="H1560" s="400" t="s">
        <v>220</v>
      </c>
      <c r="I1560" s="400" t="s">
        <v>636</v>
      </c>
      <c r="J1560" s="402">
        <v>1170</v>
      </c>
      <c r="K1560" s="400" t="s">
        <v>639</v>
      </c>
      <c r="L1560" s="400" t="s">
        <v>816</v>
      </c>
      <c r="M1560" s="400" t="s">
        <v>430</v>
      </c>
      <c r="N1560" s="400" t="s">
        <v>2315</v>
      </c>
    </row>
    <row r="1561" spans="1:14" ht="12.75">
      <c r="A1561" s="401"/>
      <c r="B1561" s="401"/>
      <c r="C1561" s="401"/>
      <c r="D1561" s="401"/>
      <c r="E1561" s="401"/>
      <c r="F1561" s="401"/>
      <c r="G1561" s="401"/>
      <c r="H1561" s="401"/>
      <c r="I1561" s="401"/>
      <c r="J1561" s="403"/>
      <c r="K1561" s="401"/>
      <c r="L1561" s="401"/>
      <c r="M1561" s="401"/>
      <c r="N1561" s="401"/>
    </row>
    <row r="1562" spans="1:14" ht="12.75">
      <c r="A1562" s="400"/>
      <c r="B1562" s="400" t="s">
        <v>635</v>
      </c>
      <c r="C1562" s="400" t="s">
        <v>636</v>
      </c>
      <c r="D1562" s="400" t="s">
        <v>2323</v>
      </c>
      <c r="E1562" s="400" t="s">
        <v>2324</v>
      </c>
      <c r="F1562" s="400" t="s">
        <v>636</v>
      </c>
      <c r="G1562" s="400"/>
      <c r="H1562" s="400" t="s">
        <v>220</v>
      </c>
      <c r="I1562" s="400" t="s">
        <v>636</v>
      </c>
      <c r="J1562" s="404">
        <v>210</v>
      </c>
      <c r="K1562" s="400" t="s">
        <v>639</v>
      </c>
      <c r="L1562" s="400" t="s">
        <v>640</v>
      </c>
      <c r="M1562" s="400" t="s">
        <v>641</v>
      </c>
      <c r="N1562" s="400" t="s">
        <v>1749</v>
      </c>
    </row>
    <row r="1563" spans="1:14" ht="12.75">
      <c r="A1563" s="401"/>
      <c r="B1563" s="401"/>
      <c r="C1563" s="401"/>
      <c r="D1563" s="401"/>
      <c r="E1563" s="401"/>
      <c r="F1563" s="401"/>
      <c r="G1563" s="401"/>
      <c r="H1563" s="401"/>
      <c r="I1563" s="401"/>
      <c r="J1563" s="403"/>
      <c r="K1563" s="401"/>
      <c r="L1563" s="401"/>
      <c r="M1563" s="401"/>
      <c r="N1563" s="401"/>
    </row>
    <row r="1564" spans="1:14" ht="12.75">
      <c r="A1564" s="400"/>
      <c r="B1564" s="400" t="s">
        <v>635</v>
      </c>
      <c r="C1564" s="400" t="s">
        <v>636</v>
      </c>
      <c r="D1564" s="400" t="s">
        <v>2325</v>
      </c>
      <c r="E1564" s="400" t="s">
        <v>2326</v>
      </c>
      <c r="F1564" s="400" t="s">
        <v>636</v>
      </c>
      <c r="G1564" s="400"/>
      <c r="H1564" s="400" t="s">
        <v>220</v>
      </c>
      <c r="I1564" s="400" t="s">
        <v>636</v>
      </c>
      <c r="J1564" s="402">
        <v>15606</v>
      </c>
      <c r="K1564" s="400" t="s">
        <v>639</v>
      </c>
      <c r="L1564" s="400" t="s">
        <v>819</v>
      </c>
      <c r="M1564" s="400" t="s">
        <v>835</v>
      </c>
      <c r="N1564" s="400" t="s">
        <v>1894</v>
      </c>
    </row>
    <row r="1565" spans="1:14" ht="12.75">
      <c r="A1565" s="401"/>
      <c r="B1565" s="401"/>
      <c r="C1565" s="401"/>
      <c r="D1565" s="401"/>
      <c r="E1565" s="401"/>
      <c r="F1565" s="401"/>
      <c r="G1565" s="401"/>
      <c r="H1565" s="401"/>
      <c r="I1565" s="401"/>
      <c r="J1565" s="403"/>
      <c r="K1565" s="401"/>
      <c r="L1565" s="401"/>
      <c r="M1565" s="401"/>
      <c r="N1565" s="401"/>
    </row>
    <row r="1566" spans="1:14" ht="12.75">
      <c r="A1566" s="400"/>
      <c r="B1566" s="400" t="s">
        <v>635</v>
      </c>
      <c r="C1566" s="400" t="s">
        <v>636</v>
      </c>
      <c r="D1566" s="400" t="s">
        <v>2327</v>
      </c>
      <c r="E1566" s="400" t="s">
        <v>2328</v>
      </c>
      <c r="F1566" s="400" t="s">
        <v>636</v>
      </c>
      <c r="G1566" s="400"/>
      <c r="H1566" s="400" t="s">
        <v>220</v>
      </c>
      <c r="I1566" s="400" t="s">
        <v>636</v>
      </c>
      <c r="J1566" s="402">
        <v>7791.07</v>
      </c>
      <c r="K1566" s="400" t="s">
        <v>639</v>
      </c>
      <c r="L1566" s="400" t="s">
        <v>816</v>
      </c>
      <c r="M1566" s="400" t="s">
        <v>835</v>
      </c>
      <c r="N1566" s="400" t="s">
        <v>1894</v>
      </c>
    </row>
    <row r="1567" spans="1:14" ht="12.75">
      <c r="A1567" s="401"/>
      <c r="B1567" s="401"/>
      <c r="C1567" s="401"/>
      <c r="D1567" s="401"/>
      <c r="E1567" s="401"/>
      <c r="F1567" s="401"/>
      <c r="G1567" s="401"/>
      <c r="H1567" s="401"/>
      <c r="I1567" s="401"/>
      <c r="J1567" s="403"/>
      <c r="K1567" s="401"/>
      <c r="L1567" s="401"/>
      <c r="M1567" s="401"/>
      <c r="N1567" s="401"/>
    </row>
    <row r="1568" spans="1:14" ht="12.75">
      <c r="A1568" s="400"/>
      <c r="B1568" s="400" t="s">
        <v>635</v>
      </c>
      <c r="C1568" s="400" t="s">
        <v>636</v>
      </c>
      <c r="D1568" s="400" t="s">
        <v>2329</v>
      </c>
      <c r="E1568" s="400" t="s">
        <v>2330</v>
      </c>
      <c r="F1568" s="400" t="s">
        <v>636</v>
      </c>
      <c r="G1568" s="400"/>
      <c r="H1568" s="400" t="s">
        <v>220</v>
      </c>
      <c r="I1568" s="400" t="s">
        <v>636</v>
      </c>
      <c r="J1568" s="404">
        <v>918</v>
      </c>
      <c r="K1568" s="400" t="s">
        <v>639</v>
      </c>
      <c r="L1568" s="400" t="s">
        <v>1746</v>
      </c>
      <c r="M1568" s="400" t="s">
        <v>835</v>
      </c>
      <c r="N1568" s="400" t="s">
        <v>1894</v>
      </c>
    </row>
    <row r="1569" spans="1:14" ht="12.75">
      <c r="A1569" s="401"/>
      <c r="B1569" s="401"/>
      <c r="C1569" s="401"/>
      <c r="D1569" s="401"/>
      <c r="E1569" s="401"/>
      <c r="F1569" s="401"/>
      <c r="G1569" s="401"/>
      <c r="H1569" s="401"/>
      <c r="I1569" s="401"/>
      <c r="J1569" s="403"/>
      <c r="K1569" s="401"/>
      <c r="L1569" s="401"/>
      <c r="M1569" s="401"/>
      <c r="N1569" s="401"/>
    </row>
    <row r="1570" spans="1:14" ht="12.75">
      <c r="A1570" s="400"/>
      <c r="B1570" s="400" t="s">
        <v>635</v>
      </c>
      <c r="C1570" s="400" t="s">
        <v>636</v>
      </c>
      <c r="D1570" s="400" t="s">
        <v>2331</v>
      </c>
      <c r="E1570" s="400" t="s">
        <v>2332</v>
      </c>
      <c r="F1570" s="400" t="s">
        <v>636</v>
      </c>
      <c r="G1570" s="400"/>
      <c r="H1570" s="400" t="s">
        <v>220</v>
      </c>
      <c r="I1570" s="400" t="s">
        <v>636</v>
      </c>
      <c r="J1570" s="404">
        <v>252.53</v>
      </c>
      <c r="K1570" s="400" t="s">
        <v>639</v>
      </c>
      <c r="L1570" s="400" t="s">
        <v>640</v>
      </c>
      <c r="M1570" s="400" t="s">
        <v>641</v>
      </c>
      <c r="N1570" s="400" t="s">
        <v>1749</v>
      </c>
    </row>
    <row r="1571" spans="1:14" ht="12.75">
      <c r="A1571" s="401"/>
      <c r="B1571" s="401"/>
      <c r="C1571" s="401"/>
      <c r="D1571" s="401"/>
      <c r="E1571" s="401"/>
      <c r="F1571" s="401"/>
      <c r="G1571" s="401"/>
      <c r="H1571" s="401"/>
      <c r="I1571" s="401"/>
      <c r="J1571" s="403"/>
      <c r="K1571" s="401"/>
      <c r="L1571" s="401"/>
      <c r="M1571" s="401"/>
      <c r="N1571" s="401"/>
    </row>
    <row r="1572" spans="1:14" ht="12.75">
      <c r="A1572" s="400"/>
      <c r="B1572" s="400" t="s">
        <v>635</v>
      </c>
      <c r="C1572" s="400" t="s">
        <v>636</v>
      </c>
      <c r="D1572" s="400" t="s">
        <v>2333</v>
      </c>
      <c r="E1572" s="400" t="s">
        <v>2334</v>
      </c>
      <c r="F1572" s="400" t="s">
        <v>636</v>
      </c>
      <c r="G1572" s="400"/>
      <c r="H1572" s="400" t="s">
        <v>220</v>
      </c>
      <c r="I1572" s="400" t="s">
        <v>636</v>
      </c>
      <c r="J1572" s="404">
        <v>252.53</v>
      </c>
      <c r="K1572" s="400" t="s">
        <v>639</v>
      </c>
      <c r="L1572" s="400" t="s">
        <v>640</v>
      </c>
      <c r="M1572" s="400" t="s">
        <v>641</v>
      </c>
      <c r="N1572" s="400" t="s">
        <v>1749</v>
      </c>
    </row>
    <row r="1573" spans="1:14" ht="12.75">
      <c r="A1573" s="401"/>
      <c r="B1573" s="401"/>
      <c r="C1573" s="401"/>
      <c r="D1573" s="401"/>
      <c r="E1573" s="401"/>
      <c r="F1573" s="401"/>
      <c r="G1573" s="401"/>
      <c r="H1573" s="401"/>
      <c r="I1573" s="401"/>
      <c r="J1573" s="403"/>
      <c r="K1573" s="401"/>
      <c r="L1573" s="401"/>
      <c r="M1573" s="401"/>
      <c r="N1573" s="401"/>
    </row>
    <row r="1574" spans="1:14" ht="12.75">
      <c r="A1574" s="400"/>
      <c r="B1574" s="400" t="s">
        <v>635</v>
      </c>
      <c r="C1574" s="400" t="s">
        <v>636</v>
      </c>
      <c r="D1574" s="400" t="s">
        <v>2335</v>
      </c>
      <c r="E1574" s="400" t="s">
        <v>2336</v>
      </c>
      <c r="F1574" s="400" t="s">
        <v>636</v>
      </c>
      <c r="G1574" s="400"/>
      <c r="H1574" s="400" t="s">
        <v>220</v>
      </c>
      <c r="I1574" s="400" t="s">
        <v>636</v>
      </c>
      <c r="J1574" s="404">
        <v>196.69</v>
      </c>
      <c r="K1574" s="400" t="s">
        <v>639</v>
      </c>
      <c r="L1574" s="400" t="s">
        <v>640</v>
      </c>
      <c r="M1574" s="400" t="s">
        <v>641</v>
      </c>
      <c r="N1574" s="400" t="s">
        <v>1749</v>
      </c>
    </row>
    <row r="1575" spans="1:14" ht="12.75">
      <c r="A1575" s="401"/>
      <c r="B1575" s="401"/>
      <c r="C1575" s="401"/>
      <c r="D1575" s="401"/>
      <c r="E1575" s="401"/>
      <c r="F1575" s="401"/>
      <c r="G1575" s="401"/>
      <c r="H1575" s="401"/>
      <c r="I1575" s="401"/>
      <c r="J1575" s="403"/>
      <c r="K1575" s="401"/>
      <c r="L1575" s="401"/>
      <c r="M1575" s="401"/>
      <c r="N1575" s="401"/>
    </row>
    <row r="1576" spans="1:14" ht="12.75">
      <c r="A1576" s="400"/>
      <c r="B1576" s="400" t="s">
        <v>635</v>
      </c>
      <c r="C1576" s="400" t="s">
        <v>636</v>
      </c>
      <c r="D1576" s="400" t="s">
        <v>2337</v>
      </c>
      <c r="E1576" s="400" t="s">
        <v>2338</v>
      </c>
      <c r="F1576" s="400" t="s">
        <v>636</v>
      </c>
      <c r="G1576" s="400"/>
      <c r="H1576" s="400" t="s">
        <v>220</v>
      </c>
      <c r="I1576" s="400" t="s">
        <v>636</v>
      </c>
      <c r="J1576" s="404">
        <v>252.53</v>
      </c>
      <c r="K1576" s="400" t="s">
        <v>639</v>
      </c>
      <c r="L1576" s="400" t="s">
        <v>640</v>
      </c>
      <c r="M1576" s="400" t="s">
        <v>641</v>
      </c>
      <c r="N1576" s="400" t="s">
        <v>1749</v>
      </c>
    </row>
    <row r="1577" spans="1:14" ht="12.75">
      <c r="A1577" s="401"/>
      <c r="B1577" s="401"/>
      <c r="C1577" s="401"/>
      <c r="D1577" s="401"/>
      <c r="E1577" s="401"/>
      <c r="F1577" s="401"/>
      <c r="G1577" s="401"/>
      <c r="H1577" s="401"/>
      <c r="I1577" s="401"/>
      <c r="J1577" s="403"/>
      <c r="K1577" s="401"/>
      <c r="L1577" s="401"/>
      <c r="M1577" s="401"/>
      <c r="N1577" s="401"/>
    </row>
    <row r="1578" spans="1:14" ht="12.75">
      <c r="A1578" s="400"/>
      <c r="B1578" s="400" t="s">
        <v>635</v>
      </c>
      <c r="C1578" s="400" t="s">
        <v>636</v>
      </c>
      <c r="D1578" s="400" t="s">
        <v>2339</v>
      </c>
      <c r="E1578" s="400" t="s">
        <v>2340</v>
      </c>
      <c r="F1578" s="400" t="s">
        <v>636</v>
      </c>
      <c r="G1578" s="400"/>
      <c r="H1578" s="400" t="s">
        <v>220</v>
      </c>
      <c r="I1578" s="400" t="s">
        <v>636</v>
      </c>
      <c r="J1578" s="402">
        <v>4287.52</v>
      </c>
      <c r="K1578" s="400" t="s">
        <v>639</v>
      </c>
      <c r="L1578" s="400" t="s">
        <v>640</v>
      </c>
      <c r="M1578" s="400" t="s">
        <v>689</v>
      </c>
      <c r="N1578" s="400" t="s">
        <v>2341</v>
      </c>
    </row>
    <row r="1579" spans="1:14" ht="12.75">
      <c r="A1579" s="401"/>
      <c r="B1579" s="401"/>
      <c r="C1579" s="401"/>
      <c r="D1579" s="401"/>
      <c r="E1579" s="401"/>
      <c r="F1579" s="401"/>
      <c r="G1579" s="401"/>
      <c r="H1579" s="401"/>
      <c r="I1579" s="401"/>
      <c r="J1579" s="403"/>
      <c r="K1579" s="401"/>
      <c r="L1579" s="401"/>
      <c r="M1579" s="401"/>
      <c r="N1579" s="401"/>
    </row>
    <row r="1580" spans="1:14" ht="12.75">
      <c r="A1580" s="400"/>
      <c r="B1580" s="400" t="s">
        <v>635</v>
      </c>
      <c r="C1580" s="400" t="s">
        <v>636</v>
      </c>
      <c r="D1580" s="400" t="s">
        <v>2339</v>
      </c>
      <c r="E1580" s="400" t="s">
        <v>2342</v>
      </c>
      <c r="F1580" s="400" t="s">
        <v>636</v>
      </c>
      <c r="G1580" s="400"/>
      <c r="H1580" s="400" t="s">
        <v>220</v>
      </c>
      <c r="I1580" s="400" t="s">
        <v>636</v>
      </c>
      <c r="J1580" s="404">
        <v>252.53</v>
      </c>
      <c r="K1580" s="400" t="s">
        <v>639</v>
      </c>
      <c r="L1580" s="400" t="s">
        <v>640</v>
      </c>
      <c r="M1580" s="400" t="s">
        <v>641</v>
      </c>
      <c r="N1580" s="400" t="s">
        <v>1749</v>
      </c>
    </row>
    <row r="1581" spans="1:14" ht="12.75">
      <c r="A1581" s="401"/>
      <c r="B1581" s="401"/>
      <c r="C1581" s="401"/>
      <c r="D1581" s="401"/>
      <c r="E1581" s="401"/>
      <c r="F1581" s="401"/>
      <c r="G1581" s="401"/>
      <c r="H1581" s="401"/>
      <c r="I1581" s="401"/>
      <c r="J1581" s="403"/>
      <c r="K1581" s="401"/>
      <c r="L1581" s="401"/>
      <c r="M1581" s="401"/>
      <c r="N1581" s="401"/>
    </row>
    <row r="1582" spans="1:14" ht="12.75">
      <c r="A1582" s="400"/>
      <c r="B1582" s="400" t="s">
        <v>635</v>
      </c>
      <c r="C1582" s="400" t="s">
        <v>636</v>
      </c>
      <c r="D1582" s="400" t="s">
        <v>2343</v>
      </c>
      <c r="E1582" s="400" t="s">
        <v>2344</v>
      </c>
      <c r="F1582" s="400" t="s">
        <v>636</v>
      </c>
      <c r="G1582" s="400"/>
      <c r="H1582" s="400" t="s">
        <v>220</v>
      </c>
      <c r="I1582" s="400" t="s">
        <v>636</v>
      </c>
      <c r="J1582" s="402">
        <v>1800</v>
      </c>
      <c r="K1582" s="400" t="s">
        <v>639</v>
      </c>
      <c r="L1582" s="400" t="s">
        <v>640</v>
      </c>
      <c r="M1582" s="400" t="s">
        <v>689</v>
      </c>
      <c r="N1582" s="400" t="s">
        <v>2345</v>
      </c>
    </row>
    <row r="1583" spans="1:14" ht="12.75">
      <c r="A1583" s="401"/>
      <c r="B1583" s="401"/>
      <c r="C1583" s="401"/>
      <c r="D1583" s="401"/>
      <c r="E1583" s="401"/>
      <c r="F1583" s="401"/>
      <c r="G1583" s="401"/>
      <c r="H1583" s="401"/>
      <c r="I1583" s="401"/>
      <c r="J1583" s="403"/>
      <c r="K1583" s="401"/>
      <c r="L1583" s="401"/>
      <c r="M1583" s="401"/>
      <c r="N1583" s="401"/>
    </row>
    <row r="1584" spans="1:14" ht="12.75">
      <c r="A1584" s="400"/>
      <c r="B1584" s="400" t="s">
        <v>635</v>
      </c>
      <c r="C1584" s="400" t="s">
        <v>636</v>
      </c>
      <c r="D1584" s="400" t="s">
        <v>2346</v>
      </c>
      <c r="E1584" s="400" t="s">
        <v>2347</v>
      </c>
      <c r="F1584" s="400" t="s">
        <v>636</v>
      </c>
      <c r="G1584" s="400"/>
      <c r="H1584" s="400" t="s">
        <v>220</v>
      </c>
      <c r="I1584" s="400" t="s">
        <v>636</v>
      </c>
      <c r="J1584" s="402">
        <v>4641.08</v>
      </c>
      <c r="K1584" s="400" t="s">
        <v>639</v>
      </c>
      <c r="L1584" s="400" t="s">
        <v>640</v>
      </c>
      <c r="M1584" s="400" t="s">
        <v>689</v>
      </c>
      <c r="N1584" s="400" t="s">
        <v>2348</v>
      </c>
    </row>
    <row r="1585" spans="1:14" ht="12.75">
      <c r="A1585" s="401"/>
      <c r="B1585" s="401"/>
      <c r="C1585" s="401"/>
      <c r="D1585" s="401"/>
      <c r="E1585" s="401"/>
      <c r="F1585" s="401"/>
      <c r="G1585" s="401"/>
      <c r="H1585" s="401"/>
      <c r="I1585" s="401"/>
      <c r="J1585" s="403"/>
      <c r="K1585" s="401"/>
      <c r="L1585" s="401"/>
      <c r="M1585" s="401"/>
      <c r="N1585" s="401"/>
    </row>
    <row r="1586" spans="1:14" ht="12.75">
      <c r="A1586" s="400"/>
      <c r="B1586" s="400" t="s">
        <v>635</v>
      </c>
      <c r="C1586" s="400" t="s">
        <v>636</v>
      </c>
      <c r="D1586" s="400" t="s">
        <v>2349</v>
      </c>
      <c r="E1586" s="400" t="s">
        <v>2350</v>
      </c>
      <c r="F1586" s="400" t="s">
        <v>636</v>
      </c>
      <c r="G1586" s="400"/>
      <c r="H1586" s="400" t="s">
        <v>220</v>
      </c>
      <c r="I1586" s="400" t="s">
        <v>636</v>
      </c>
      <c r="J1586" s="404">
        <v>225</v>
      </c>
      <c r="K1586" s="400" t="s">
        <v>639</v>
      </c>
      <c r="L1586" s="400" t="s">
        <v>640</v>
      </c>
      <c r="M1586" s="400" t="s">
        <v>689</v>
      </c>
      <c r="N1586" s="400" t="s">
        <v>2341</v>
      </c>
    </row>
    <row r="1587" spans="1:14" ht="12.75">
      <c r="A1587" s="401"/>
      <c r="B1587" s="401"/>
      <c r="C1587" s="401"/>
      <c r="D1587" s="401"/>
      <c r="E1587" s="401"/>
      <c r="F1587" s="401"/>
      <c r="G1587" s="401"/>
      <c r="H1587" s="401"/>
      <c r="I1587" s="401"/>
      <c r="J1587" s="403"/>
      <c r="K1587" s="401"/>
      <c r="L1587" s="401"/>
      <c r="M1587" s="401"/>
      <c r="N1587" s="401"/>
    </row>
    <row r="1588" spans="1:14" ht="12.75">
      <c r="A1588" s="400"/>
      <c r="B1588" s="400" t="s">
        <v>635</v>
      </c>
      <c r="C1588" s="400" t="s">
        <v>636</v>
      </c>
      <c r="D1588" s="400" t="s">
        <v>2351</v>
      </c>
      <c r="E1588" s="400" t="s">
        <v>2352</v>
      </c>
      <c r="F1588" s="400" t="s">
        <v>636</v>
      </c>
      <c r="G1588" s="400"/>
      <c r="H1588" s="400" t="s">
        <v>220</v>
      </c>
      <c r="I1588" s="400" t="s">
        <v>636</v>
      </c>
      <c r="J1588" s="404">
        <v>506</v>
      </c>
      <c r="K1588" s="400" t="s">
        <v>639</v>
      </c>
      <c r="L1588" s="400" t="s">
        <v>640</v>
      </c>
      <c r="M1588" s="400" t="s">
        <v>689</v>
      </c>
      <c r="N1588" s="400" t="s">
        <v>2353</v>
      </c>
    </row>
    <row r="1589" spans="1:14" ht="12.75">
      <c r="A1589" s="401"/>
      <c r="B1589" s="401"/>
      <c r="C1589" s="401"/>
      <c r="D1589" s="401"/>
      <c r="E1589" s="401"/>
      <c r="F1589" s="401"/>
      <c r="G1589" s="401"/>
      <c r="H1589" s="401"/>
      <c r="I1589" s="401"/>
      <c r="J1589" s="403"/>
      <c r="K1589" s="401"/>
      <c r="L1589" s="401"/>
      <c r="M1589" s="401"/>
      <c r="N1589" s="401"/>
    </row>
    <row r="1590" spans="1:14" ht="12.75">
      <c r="A1590" s="400"/>
      <c r="B1590" s="400" t="s">
        <v>635</v>
      </c>
      <c r="C1590" s="400" t="s">
        <v>636</v>
      </c>
      <c r="D1590" s="400" t="s">
        <v>2354</v>
      </c>
      <c r="E1590" s="400" t="s">
        <v>2355</v>
      </c>
      <c r="F1590" s="400" t="s">
        <v>636</v>
      </c>
      <c r="G1590" s="400"/>
      <c r="H1590" s="400" t="s">
        <v>220</v>
      </c>
      <c r="I1590" s="400" t="s">
        <v>636</v>
      </c>
      <c r="J1590" s="404">
        <v>252.53</v>
      </c>
      <c r="K1590" s="400" t="s">
        <v>639</v>
      </c>
      <c r="L1590" s="400" t="s">
        <v>640</v>
      </c>
      <c r="M1590" s="400" t="s">
        <v>641</v>
      </c>
      <c r="N1590" s="400" t="s">
        <v>1749</v>
      </c>
    </row>
    <row r="1591" spans="1:14" ht="12.75">
      <c r="A1591" s="401"/>
      <c r="B1591" s="401"/>
      <c r="C1591" s="401"/>
      <c r="D1591" s="401"/>
      <c r="E1591" s="401"/>
      <c r="F1591" s="401"/>
      <c r="G1591" s="401"/>
      <c r="H1591" s="401"/>
      <c r="I1591" s="401"/>
      <c r="J1591" s="403"/>
      <c r="K1591" s="401"/>
      <c r="L1591" s="401"/>
      <c r="M1591" s="401"/>
      <c r="N1591" s="401"/>
    </row>
    <row r="1592" spans="1:14" ht="12.75">
      <c r="A1592" s="400"/>
      <c r="B1592" s="400" t="s">
        <v>635</v>
      </c>
      <c r="C1592" s="400" t="s">
        <v>636</v>
      </c>
      <c r="D1592" s="400" t="s">
        <v>2356</v>
      </c>
      <c r="E1592" s="400" t="s">
        <v>2357</v>
      </c>
      <c r="F1592" s="400" t="s">
        <v>636</v>
      </c>
      <c r="G1592" s="400"/>
      <c r="H1592" s="400" t="s">
        <v>220</v>
      </c>
      <c r="I1592" s="400" t="s">
        <v>636</v>
      </c>
      <c r="J1592" s="402">
        <v>5070</v>
      </c>
      <c r="K1592" s="400" t="s">
        <v>639</v>
      </c>
      <c r="L1592" s="400" t="s">
        <v>640</v>
      </c>
      <c r="M1592" s="400" t="s">
        <v>2358</v>
      </c>
      <c r="N1592" s="400" t="s">
        <v>2359</v>
      </c>
    </row>
    <row r="1593" spans="1:14" ht="12.75">
      <c r="A1593" s="401"/>
      <c r="B1593" s="401"/>
      <c r="C1593" s="401"/>
      <c r="D1593" s="401"/>
      <c r="E1593" s="401"/>
      <c r="F1593" s="401"/>
      <c r="G1593" s="401"/>
      <c r="H1593" s="401"/>
      <c r="I1593" s="401"/>
      <c r="J1593" s="403"/>
      <c r="K1593" s="401"/>
      <c r="L1593" s="401"/>
      <c r="M1593" s="401"/>
      <c r="N1593" s="401"/>
    </row>
    <row r="1594" spans="1:14" ht="12.75">
      <c r="A1594" s="400"/>
      <c r="B1594" s="400" t="s">
        <v>635</v>
      </c>
      <c r="C1594" s="400" t="s">
        <v>636</v>
      </c>
      <c r="D1594" s="400" t="s">
        <v>2360</v>
      </c>
      <c r="E1594" s="400" t="s">
        <v>2361</v>
      </c>
      <c r="F1594" s="400" t="s">
        <v>636</v>
      </c>
      <c r="G1594" s="400"/>
      <c r="H1594" s="400" t="s">
        <v>220</v>
      </c>
      <c r="I1594" s="400" t="s">
        <v>636</v>
      </c>
      <c r="J1594" s="402">
        <v>21177</v>
      </c>
      <c r="K1594" s="400" t="s">
        <v>639</v>
      </c>
      <c r="L1594" s="400" t="s">
        <v>1442</v>
      </c>
      <c r="M1594" s="400" t="s">
        <v>432</v>
      </c>
      <c r="N1594" s="400" t="s">
        <v>1443</v>
      </c>
    </row>
    <row r="1595" spans="1:14" ht="12.75">
      <c r="A1595" s="401"/>
      <c r="B1595" s="401"/>
      <c r="C1595" s="401"/>
      <c r="D1595" s="401"/>
      <c r="E1595" s="401"/>
      <c r="F1595" s="401"/>
      <c r="G1595" s="401"/>
      <c r="H1595" s="401"/>
      <c r="I1595" s="401"/>
      <c r="J1595" s="403"/>
      <c r="K1595" s="401"/>
      <c r="L1595" s="401"/>
      <c r="M1595" s="401"/>
      <c r="N1595" s="401"/>
    </row>
    <row r="1596" spans="1:14" ht="12.75">
      <c r="A1596" s="400"/>
      <c r="B1596" s="400" t="s">
        <v>635</v>
      </c>
      <c r="C1596" s="400" t="s">
        <v>636</v>
      </c>
      <c r="D1596" s="400" t="s">
        <v>2362</v>
      </c>
      <c r="E1596" s="400" t="s">
        <v>2363</v>
      </c>
      <c r="F1596" s="400" t="s">
        <v>636</v>
      </c>
      <c r="G1596" s="400"/>
      <c r="H1596" s="400" t="s">
        <v>220</v>
      </c>
      <c r="I1596" s="400" t="s">
        <v>636</v>
      </c>
      <c r="J1596" s="404">
        <v>252.53</v>
      </c>
      <c r="K1596" s="400" t="s">
        <v>639</v>
      </c>
      <c r="L1596" s="400" t="s">
        <v>640</v>
      </c>
      <c r="M1596" s="400" t="s">
        <v>641</v>
      </c>
      <c r="N1596" s="400" t="s">
        <v>1749</v>
      </c>
    </row>
    <row r="1597" spans="1:14" ht="12.75">
      <c r="A1597" s="401"/>
      <c r="B1597" s="401"/>
      <c r="C1597" s="401"/>
      <c r="D1597" s="401"/>
      <c r="E1597" s="401"/>
      <c r="F1597" s="401"/>
      <c r="G1597" s="401"/>
      <c r="H1597" s="401"/>
      <c r="I1597" s="401"/>
      <c r="J1597" s="403"/>
      <c r="K1597" s="401"/>
      <c r="L1597" s="401"/>
      <c r="M1597" s="401"/>
      <c r="N1597" s="401"/>
    </row>
    <row r="1598" spans="1:14" ht="12.75">
      <c r="A1598" s="400"/>
      <c r="B1598" s="400" t="s">
        <v>635</v>
      </c>
      <c r="C1598" s="400" t="s">
        <v>636</v>
      </c>
      <c r="D1598" s="400" t="s">
        <v>2364</v>
      </c>
      <c r="E1598" s="400" t="s">
        <v>2365</v>
      </c>
      <c r="F1598" s="400" t="s">
        <v>636</v>
      </c>
      <c r="G1598" s="400"/>
      <c r="H1598" s="400" t="s">
        <v>220</v>
      </c>
      <c r="I1598" s="400" t="s">
        <v>636</v>
      </c>
      <c r="J1598" s="404">
        <v>252.53</v>
      </c>
      <c r="K1598" s="400" t="s">
        <v>639</v>
      </c>
      <c r="L1598" s="400" t="s">
        <v>640</v>
      </c>
      <c r="M1598" s="400" t="s">
        <v>641</v>
      </c>
      <c r="N1598" s="400" t="s">
        <v>1749</v>
      </c>
    </row>
    <row r="1599" spans="1:14" ht="12.75">
      <c r="A1599" s="401"/>
      <c r="B1599" s="401"/>
      <c r="C1599" s="401"/>
      <c r="D1599" s="401"/>
      <c r="E1599" s="401"/>
      <c r="F1599" s="401"/>
      <c r="G1599" s="401"/>
      <c r="H1599" s="401"/>
      <c r="I1599" s="401"/>
      <c r="J1599" s="403"/>
      <c r="K1599" s="401"/>
      <c r="L1599" s="401"/>
      <c r="M1599" s="401"/>
      <c r="N1599" s="401"/>
    </row>
    <row r="1600" spans="1:14" ht="12.75">
      <c r="A1600" s="400"/>
      <c r="B1600" s="400" t="s">
        <v>635</v>
      </c>
      <c r="C1600" s="400" t="s">
        <v>636</v>
      </c>
      <c r="D1600" s="400" t="s">
        <v>2366</v>
      </c>
      <c r="E1600" s="400" t="s">
        <v>2367</v>
      </c>
      <c r="F1600" s="400" t="s">
        <v>636</v>
      </c>
      <c r="G1600" s="400"/>
      <c r="H1600" s="400" t="s">
        <v>220</v>
      </c>
      <c r="I1600" s="400" t="s">
        <v>636</v>
      </c>
      <c r="J1600" s="404">
        <v>252.53</v>
      </c>
      <c r="K1600" s="400" t="s">
        <v>639</v>
      </c>
      <c r="L1600" s="400" t="s">
        <v>640</v>
      </c>
      <c r="M1600" s="400" t="s">
        <v>641</v>
      </c>
      <c r="N1600" s="400" t="s">
        <v>1749</v>
      </c>
    </row>
    <row r="1601" spans="1:14" ht="12.75">
      <c r="A1601" s="401"/>
      <c r="B1601" s="401"/>
      <c r="C1601" s="401"/>
      <c r="D1601" s="401"/>
      <c r="E1601" s="401"/>
      <c r="F1601" s="401"/>
      <c r="G1601" s="401"/>
      <c r="H1601" s="401"/>
      <c r="I1601" s="401"/>
      <c r="J1601" s="403"/>
      <c r="K1601" s="401"/>
      <c r="L1601" s="401"/>
      <c r="M1601" s="401"/>
      <c r="N1601" s="401"/>
    </row>
    <row r="1602" spans="1:14" ht="12.75">
      <c r="A1602" s="400"/>
      <c r="B1602" s="400" t="s">
        <v>635</v>
      </c>
      <c r="C1602" s="400" t="s">
        <v>636</v>
      </c>
      <c r="D1602" s="400" t="s">
        <v>2368</v>
      </c>
      <c r="E1602" s="400" t="s">
        <v>2369</v>
      </c>
      <c r="F1602" s="400" t="s">
        <v>636</v>
      </c>
      <c r="G1602" s="400"/>
      <c r="H1602" s="400" t="s">
        <v>220</v>
      </c>
      <c r="I1602" s="400" t="s">
        <v>636</v>
      </c>
      <c r="J1602" s="404">
        <v>252.53</v>
      </c>
      <c r="K1602" s="400" t="s">
        <v>639</v>
      </c>
      <c r="L1602" s="400" t="s">
        <v>640</v>
      </c>
      <c r="M1602" s="400" t="s">
        <v>641</v>
      </c>
      <c r="N1602" s="400" t="s">
        <v>1749</v>
      </c>
    </row>
    <row r="1603" spans="1:14" ht="12.75">
      <c r="A1603" s="401"/>
      <c r="B1603" s="401"/>
      <c r="C1603" s="401"/>
      <c r="D1603" s="401"/>
      <c r="E1603" s="401"/>
      <c r="F1603" s="401"/>
      <c r="G1603" s="401"/>
      <c r="H1603" s="401"/>
      <c r="I1603" s="401"/>
      <c r="J1603" s="403"/>
      <c r="K1603" s="401"/>
      <c r="L1603" s="401"/>
      <c r="M1603" s="401"/>
      <c r="N1603" s="401"/>
    </row>
    <row r="1604" spans="1:14" ht="12.75">
      <c r="A1604" s="400"/>
      <c r="B1604" s="400" t="s">
        <v>635</v>
      </c>
      <c r="C1604" s="400" t="s">
        <v>636</v>
      </c>
      <c r="D1604" s="400" t="s">
        <v>2370</v>
      </c>
      <c r="E1604" s="400" t="s">
        <v>2371</v>
      </c>
      <c r="F1604" s="400" t="s">
        <v>636</v>
      </c>
      <c r="G1604" s="400"/>
      <c r="H1604" s="400" t="s">
        <v>220</v>
      </c>
      <c r="I1604" s="400" t="s">
        <v>636</v>
      </c>
      <c r="J1604" s="402">
        <v>17748</v>
      </c>
      <c r="K1604" s="400" t="s">
        <v>639</v>
      </c>
      <c r="L1604" s="400" t="s">
        <v>640</v>
      </c>
      <c r="M1604" s="400" t="s">
        <v>754</v>
      </c>
      <c r="N1604" s="400" t="s">
        <v>2195</v>
      </c>
    </row>
    <row r="1605" spans="1:14" ht="12.75">
      <c r="A1605" s="401"/>
      <c r="B1605" s="401"/>
      <c r="C1605" s="401"/>
      <c r="D1605" s="401"/>
      <c r="E1605" s="401"/>
      <c r="F1605" s="401"/>
      <c r="G1605" s="401"/>
      <c r="H1605" s="401"/>
      <c r="I1605" s="401"/>
      <c r="J1605" s="403"/>
      <c r="K1605" s="401"/>
      <c r="L1605" s="401"/>
      <c r="M1605" s="401"/>
      <c r="N1605" s="401"/>
    </row>
    <row r="1606" spans="1:14" ht="12.75">
      <c r="A1606" s="400"/>
      <c r="B1606" s="400" t="s">
        <v>635</v>
      </c>
      <c r="C1606" s="400" t="s">
        <v>636</v>
      </c>
      <c r="D1606" s="400" t="s">
        <v>2372</v>
      </c>
      <c r="E1606" s="400" t="s">
        <v>2373</v>
      </c>
      <c r="F1606" s="400" t="s">
        <v>636</v>
      </c>
      <c r="G1606" s="400"/>
      <c r="H1606" s="400" t="s">
        <v>220</v>
      </c>
      <c r="I1606" s="400" t="s">
        <v>636</v>
      </c>
      <c r="J1606" s="404">
        <v>252.53</v>
      </c>
      <c r="K1606" s="400" t="s">
        <v>639</v>
      </c>
      <c r="L1606" s="400" t="s">
        <v>640</v>
      </c>
      <c r="M1606" s="400" t="s">
        <v>641</v>
      </c>
      <c r="N1606" s="400" t="s">
        <v>1749</v>
      </c>
    </row>
    <row r="1607" spans="1:14" ht="12.75">
      <c r="A1607" s="401"/>
      <c r="B1607" s="401"/>
      <c r="C1607" s="401"/>
      <c r="D1607" s="401"/>
      <c r="E1607" s="401"/>
      <c r="F1607" s="401"/>
      <c r="G1607" s="401"/>
      <c r="H1607" s="401"/>
      <c r="I1607" s="401"/>
      <c r="J1607" s="403"/>
      <c r="K1607" s="401"/>
      <c r="L1607" s="401"/>
      <c r="M1607" s="401"/>
      <c r="N1607" s="401"/>
    </row>
    <row r="1608" spans="1:14" ht="12.75">
      <c r="A1608" s="400"/>
      <c r="B1608" s="400" t="s">
        <v>635</v>
      </c>
      <c r="C1608" s="400" t="s">
        <v>636</v>
      </c>
      <c r="D1608" s="400" t="s">
        <v>2374</v>
      </c>
      <c r="E1608" s="400" t="s">
        <v>2375</v>
      </c>
      <c r="F1608" s="400" t="s">
        <v>636</v>
      </c>
      <c r="G1608" s="400"/>
      <c r="H1608" s="400" t="s">
        <v>220</v>
      </c>
      <c r="I1608" s="400" t="s">
        <v>636</v>
      </c>
      <c r="J1608" s="402">
        <v>5227.2</v>
      </c>
      <c r="K1608" s="400" t="s">
        <v>639</v>
      </c>
      <c r="L1608" s="400" t="s">
        <v>640</v>
      </c>
      <c r="M1608" s="400" t="s">
        <v>689</v>
      </c>
      <c r="N1608" s="400" t="s">
        <v>2348</v>
      </c>
    </row>
    <row r="1609" spans="1:14" ht="12.75">
      <c r="A1609" s="401"/>
      <c r="B1609" s="401"/>
      <c r="C1609" s="401"/>
      <c r="D1609" s="401"/>
      <c r="E1609" s="401"/>
      <c r="F1609" s="401"/>
      <c r="G1609" s="401"/>
      <c r="H1609" s="401"/>
      <c r="I1609" s="401"/>
      <c r="J1609" s="403"/>
      <c r="K1609" s="401"/>
      <c r="L1609" s="401"/>
      <c r="M1609" s="401"/>
      <c r="N1609" s="401"/>
    </row>
    <row r="1610" spans="1:14" ht="12.75">
      <c r="A1610" s="400"/>
      <c r="B1610" s="400" t="s">
        <v>635</v>
      </c>
      <c r="C1610" s="400" t="s">
        <v>636</v>
      </c>
      <c r="D1610" s="400" t="s">
        <v>2376</v>
      </c>
      <c r="E1610" s="400" t="s">
        <v>2377</v>
      </c>
      <c r="F1610" s="400" t="s">
        <v>636</v>
      </c>
      <c r="G1610" s="400"/>
      <c r="H1610" s="400" t="s">
        <v>220</v>
      </c>
      <c r="I1610" s="400" t="s">
        <v>636</v>
      </c>
      <c r="J1610" s="404">
        <v>590</v>
      </c>
      <c r="K1610" s="400" t="s">
        <v>639</v>
      </c>
      <c r="L1610" s="400" t="s">
        <v>640</v>
      </c>
      <c r="M1610" s="400" t="s">
        <v>689</v>
      </c>
      <c r="N1610" s="400" t="s">
        <v>2341</v>
      </c>
    </row>
    <row r="1611" spans="1:14" ht="12.75">
      <c r="A1611" s="401"/>
      <c r="B1611" s="401"/>
      <c r="C1611" s="401"/>
      <c r="D1611" s="401"/>
      <c r="E1611" s="401"/>
      <c r="F1611" s="401"/>
      <c r="G1611" s="401"/>
      <c r="H1611" s="401"/>
      <c r="I1611" s="401"/>
      <c r="J1611" s="403"/>
      <c r="K1611" s="401"/>
      <c r="L1611" s="401"/>
      <c r="M1611" s="401"/>
      <c r="N1611" s="401"/>
    </row>
    <row r="1612" spans="1:14" ht="12.75">
      <c r="A1612" s="400"/>
      <c r="B1612" s="400" t="s">
        <v>635</v>
      </c>
      <c r="C1612" s="400" t="s">
        <v>636</v>
      </c>
      <c r="D1612" s="400" t="s">
        <v>2378</v>
      </c>
      <c r="E1612" s="400" t="s">
        <v>2379</v>
      </c>
      <c r="F1612" s="400" t="s">
        <v>636</v>
      </c>
      <c r="G1612" s="400"/>
      <c r="H1612" s="400" t="s">
        <v>220</v>
      </c>
      <c r="I1612" s="400" t="s">
        <v>636</v>
      </c>
      <c r="J1612" s="402">
        <v>2844.81</v>
      </c>
      <c r="K1612" s="400" t="s">
        <v>639</v>
      </c>
      <c r="L1612" s="400" t="s">
        <v>640</v>
      </c>
      <c r="M1612" s="400" t="s">
        <v>689</v>
      </c>
      <c r="N1612" s="400" t="s">
        <v>2353</v>
      </c>
    </row>
    <row r="1613" spans="1:14" ht="12.75">
      <c r="A1613" s="401"/>
      <c r="B1613" s="401"/>
      <c r="C1613" s="401"/>
      <c r="D1613" s="401"/>
      <c r="E1613" s="401"/>
      <c r="F1613" s="401"/>
      <c r="G1613" s="401"/>
      <c r="H1613" s="401"/>
      <c r="I1613" s="401"/>
      <c r="J1613" s="403"/>
      <c r="K1613" s="401"/>
      <c r="L1613" s="401"/>
      <c r="M1613" s="401"/>
      <c r="N1613" s="401"/>
    </row>
    <row r="1614" spans="1:14" ht="12.75">
      <c r="A1614" s="400"/>
      <c r="B1614" s="400" t="s">
        <v>635</v>
      </c>
      <c r="C1614" s="400" t="s">
        <v>636</v>
      </c>
      <c r="D1614" s="400" t="s">
        <v>2380</v>
      </c>
      <c r="E1614" s="400" t="s">
        <v>2381</v>
      </c>
      <c r="F1614" s="400" t="s">
        <v>636</v>
      </c>
      <c r="G1614" s="400"/>
      <c r="H1614" s="400" t="s">
        <v>220</v>
      </c>
      <c r="I1614" s="400" t="s">
        <v>636</v>
      </c>
      <c r="J1614" s="404">
        <v>600</v>
      </c>
      <c r="K1614" s="400" t="s">
        <v>639</v>
      </c>
      <c r="L1614" s="400" t="s">
        <v>640</v>
      </c>
      <c r="M1614" s="400" t="s">
        <v>689</v>
      </c>
      <c r="N1614" s="400" t="s">
        <v>2345</v>
      </c>
    </row>
    <row r="1615" spans="1:14" ht="12.75">
      <c r="A1615" s="401"/>
      <c r="B1615" s="401"/>
      <c r="C1615" s="401"/>
      <c r="D1615" s="401"/>
      <c r="E1615" s="401"/>
      <c r="F1615" s="401"/>
      <c r="G1615" s="401"/>
      <c r="H1615" s="401"/>
      <c r="I1615" s="401"/>
      <c r="J1615" s="403"/>
      <c r="K1615" s="401"/>
      <c r="L1615" s="401"/>
      <c r="M1615" s="401"/>
      <c r="N1615" s="401"/>
    </row>
    <row r="1616" spans="1:14" ht="12.75">
      <c r="A1616" s="400"/>
      <c r="B1616" s="400" t="s">
        <v>635</v>
      </c>
      <c r="C1616" s="400" t="s">
        <v>636</v>
      </c>
      <c r="D1616" s="400" t="s">
        <v>2382</v>
      </c>
      <c r="E1616" s="400" t="s">
        <v>2383</v>
      </c>
      <c r="F1616" s="400" t="s">
        <v>636</v>
      </c>
      <c r="G1616" s="400"/>
      <c r="H1616" s="400" t="s">
        <v>220</v>
      </c>
      <c r="I1616" s="400" t="s">
        <v>636</v>
      </c>
      <c r="J1616" s="404">
        <v>226.6</v>
      </c>
      <c r="K1616" s="400" t="s">
        <v>639</v>
      </c>
      <c r="L1616" s="400" t="s">
        <v>640</v>
      </c>
      <c r="M1616" s="400" t="s">
        <v>689</v>
      </c>
      <c r="N1616" s="400" t="s">
        <v>2341</v>
      </c>
    </row>
    <row r="1617" spans="1:14" ht="12.75">
      <c r="A1617" s="401"/>
      <c r="B1617" s="401"/>
      <c r="C1617" s="401"/>
      <c r="D1617" s="401"/>
      <c r="E1617" s="401"/>
      <c r="F1617" s="401"/>
      <c r="G1617" s="401"/>
      <c r="H1617" s="401"/>
      <c r="I1617" s="401"/>
      <c r="J1617" s="403"/>
      <c r="K1617" s="401"/>
      <c r="L1617" s="401"/>
      <c r="M1617" s="401"/>
      <c r="N1617" s="401"/>
    </row>
    <row r="1618" spans="1:14" ht="12.75">
      <c r="A1618" s="400"/>
      <c r="B1618" s="400" t="s">
        <v>635</v>
      </c>
      <c r="C1618" s="400" t="s">
        <v>636</v>
      </c>
      <c r="D1618" s="400" t="s">
        <v>2384</v>
      </c>
      <c r="E1618" s="400" t="s">
        <v>2385</v>
      </c>
      <c r="F1618" s="400" t="s">
        <v>636</v>
      </c>
      <c r="G1618" s="400"/>
      <c r="H1618" s="400" t="s">
        <v>220</v>
      </c>
      <c r="I1618" s="400" t="s">
        <v>636</v>
      </c>
      <c r="J1618" s="404">
        <v>290</v>
      </c>
      <c r="K1618" s="400" t="s">
        <v>639</v>
      </c>
      <c r="L1618" s="400" t="s">
        <v>640</v>
      </c>
      <c r="M1618" s="400" t="s">
        <v>689</v>
      </c>
      <c r="N1618" s="400" t="s">
        <v>2341</v>
      </c>
    </row>
    <row r="1619" spans="1:14" ht="12.75">
      <c r="A1619" s="401"/>
      <c r="B1619" s="401"/>
      <c r="C1619" s="401"/>
      <c r="D1619" s="401"/>
      <c r="E1619" s="401"/>
      <c r="F1619" s="401"/>
      <c r="G1619" s="401"/>
      <c r="H1619" s="401"/>
      <c r="I1619" s="401"/>
      <c r="J1619" s="403"/>
      <c r="K1619" s="401"/>
      <c r="L1619" s="401"/>
      <c r="M1619" s="401"/>
      <c r="N1619" s="401"/>
    </row>
    <row r="1620" spans="1:14" ht="12.75">
      <c r="A1620" s="400"/>
      <c r="B1620" s="400" t="s">
        <v>635</v>
      </c>
      <c r="C1620" s="400" t="s">
        <v>636</v>
      </c>
      <c r="D1620" s="400" t="s">
        <v>2386</v>
      </c>
      <c r="E1620" s="400" t="s">
        <v>2387</v>
      </c>
      <c r="F1620" s="400" t="s">
        <v>636</v>
      </c>
      <c r="G1620" s="400"/>
      <c r="H1620" s="400" t="s">
        <v>220</v>
      </c>
      <c r="I1620" s="400" t="s">
        <v>636</v>
      </c>
      <c r="J1620" s="404">
        <v>225</v>
      </c>
      <c r="K1620" s="400" t="s">
        <v>639</v>
      </c>
      <c r="L1620" s="400" t="s">
        <v>640</v>
      </c>
      <c r="M1620" s="400" t="s">
        <v>689</v>
      </c>
      <c r="N1620" s="400" t="s">
        <v>2341</v>
      </c>
    </row>
    <row r="1621" spans="1:14" ht="12.75">
      <c r="A1621" s="401"/>
      <c r="B1621" s="401"/>
      <c r="C1621" s="401"/>
      <c r="D1621" s="401"/>
      <c r="E1621" s="401"/>
      <c r="F1621" s="401"/>
      <c r="G1621" s="401"/>
      <c r="H1621" s="401"/>
      <c r="I1621" s="401"/>
      <c r="J1621" s="403"/>
      <c r="K1621" s="401"/>
      <c r="L1621" s="401"/>
      <c r="M1621" s="401"/>
      <c r="N1621" s="401"/>
    </row>
    <row r="1622" spans="1:14" ht="12.75">
      <c r="A1622" s="400"/>
      <c r="B1622" s="400" t="s">
        <v>635</v>
      </c>
      <c r="C1622" s="400" t="s">
        <v>636</v>
      </c>
      <c r="D1622" s="400" t="s">
        <v>2388</v>
      </c>
      <c r="E1622" s="400" t="s">
        <v>2389</v>
      </c>
      <c r="F1622" s="400" t="s">
        <v>636</v>
      </c>
      <c r="G1622" s="400"/>
      <c r="H1622" s="400" t="s">
        <v>220</v>
      </c>
      <c r="I1622" s="400" t="s">
        <v>636</v>
      </c>
      <c r="J1622" s="404">
        <v>252.53</v>
      </c>
      <c r="K1622" s="400" t="s">
        <v>639</v>
      </c>
      <c r="L1622" s="400" t="s">
        <v>640</v>
      </c>
      <c r="M1622" s="400" t="s">
        <v>641</v>
      </c>
      <c r="N1622" s="400" t="s">
        <v>1749</v>
      </c>
    </row>
    <row r="1623" spans="1:14" ht="12.75">
      <c r="A1623" s="401"/>
      <c r="B1623" s="401"/>
      <c r="C1623" s="401"/>
      <c r="D1623" s="401"/>
      <c r="E1623" s="401"/>
      <c r="F1623" s="401"/>
      <c r="G1623" s="401"/>
      <c r="H1623" s="401"/>
      <c r="I1623" s="401"/>
      <c r="J1623" s="403"/>
      <c r="K1623" s="401"/>
      <c r="L1623" s="401"/>
      <c r="M1623" s="401"/>
      <c r="N1623" s="401"/>
    </row>
    <row r="1624" spans="1:14" ht="12.75">
      <c r="A1624" s="400"/>
      <c r="B1624" s="400" t="s">
        <v>635</v>
      </c>
      <c r="C1624" s="400" t="s">
        <v>636</v>
      </c>
      <c r="D1624" s="400" t="s">
        <v>2390</v>
      </c>
      <c r="E1624" s="400" t="s">
        <v>2391</v>
      </c>
      <c r="F1624" s="400" t="s">
        <v>636</v>
      </c>
      <c r="G1624" s="400"/>
      <c r="H1624" s="400" t="s">
        <v>220</v>
      </c>
      <c r="I1624" s="400" t="s">
        <v>636</v>
      </c>
      <c r="J1624" s="404">
        <v>279.2</v>
      </c>
      <c r="K1624" s="400" t="s">
        <v>639</v>
      </c>
      <c r="L1624" s="400" t="s">
        <v>640</v>
      </c>
      <c r="M1624" s="400" t="s">
        <v>641</v>
      </c>
      <c r="N1624" s="400" t="s">
        <v>1749</v>
      </c>
    </row>
    <row r="1625" spans="1:14" ht="12.75">
      <c r="A1625" s="401"/>
      <c r="B1625" s="401"/>
      <c r="C1625" s="401"/>
      <c r="D1625" s="401"/>
      <c r="E1625" s="401"/>
      <c r="F1625" s="401"/>
      <c r="G1625" s="401"/>
      <c r="H1625" s="401"/>
      <c r="I1625" s="401"/>
      <c r="J1625" s="403"/>
      <c r="K1625" s="401"/>
      <c r="L1625" s="401"/>
      <c r="M1625" s="401"/>
      <c r="N1625" s="401"/>
    </row>
    <row r="1626" spans="1:14" ht="12.75">
      <c r="A1626" s="400"/>
      <c r="B1626" s="400" t="s">
        <v>635</v>
      </c>
      <c r="C1626" s="400" t="s">
        <v>636</v>
      </c>
      <c r="D1626" s="400" t="s">
        <v>2392</v>
      </c>
      <c r="E1626" s="400" t="s">
        <v>2393</v>
      </c>
      <c r="F1626" s="400" t="s">
        <v>636</v>
      </c>
      <c r="G1626" s="400"/>
      <c r="H1626" s="400" t="s">
        <v>220</v>
      </c>
      <c r="I1626" s="400" t="s">
        <v>636</v>
      </c>
      <c r="J1626" s="402">
        <v>11100</v>
      </c>
      <c r="K1626" s="400" t="s">
        <v>639</v>
      </c>
      <c r="L1626" s="400" t="s">
        <v>645</v>
      </c>
      <c r="M1626" s="400" t="s">
        <v>429</v>
      </c>
      <c r="N1626" s="400" t="s">
        <v>2394</v>
      </c>
    </row>
    <row r="1627" spans="1:14" ht="12.75">
      <c r="A1627" s="401"/>
      <c r="B1627" s="401"/>
      <c r="C1627" s="401"/>
      <c r="D1627" s="401"/>
      <c r="E1627" s="401"/>
      <c r="F1627" s="401"/>
      <c r="G1627" s="401"/>
      <c r="H1627" s="401"/>
      <c r="I1627" s="401"/>
      <c r="J1627" s="403"/>
      <c r="K1627" s="401"/>
      <c r="L1627" s="401"/>
      <c r="M1627" s="401"/>
      <c r="N1627" s="401"/>
    </row>
    <row r="1628" spans="1:14" ht="12.75">
      <c r="A1628" s="400"/>
      <c r="B1628" s="400" t="s">
        <v>635</v>
      </c>
      <c r="C1628" s="400" t="s">
        <v>636</v>
      </c>
      <c r="D1628" s="400" t="s">
        <v>2395</v>
      </c>
      <c r="E1628" s="400" t="s">
        <v>2396</v>
      </c>
      <c r="F1628" s="400" t="s">
        <v>636</v>
      </c>
      <c r="G1628" s="400"/>
      <c r="H1628" s="400" t="s">
        <v>220</v>
      </c>
      <c r="I1628" s="400" t="s">
        <v>636</v>
      </c>
      <c r="J1628" s="404">
        <v>252.53</v>
      </c>
      <c r="K1628" s="400" t="s">
        <v>639</v>
      </c>
      <c r="L1628" s="400" t="s">
        <v>640</v>
      </c>
      <c r="M1628" s="400" t="s">
        <v>641</v>
      </c>
      <c r="N1628" s="400" t="s">
        <v>1749</v>
      </c>
    </row>
    <row r="1629" spans="1:14" ht="12.75">
      <c r="A1629" s="401"/>
      <c r="B1629" s="401"/>
      <c r="C1629" s="401"/>
      <c r="D1629" s="401"/>
      <c r="E1629" s="401"/>
      <c r="F1629" s="401"/>
      <c r="G1629" s="401"/>
      <c r="H1629" s="401"/>
      <c r="I1629" s="401"/>
      <c r="J1629" s="403"/>
      <c r="K1629" s="401"/>
      <c r="L1629" s="401"/>
      <c r="M1629" s="401"/>
      <c r="N1629" s="401"/>
    </row>
    <row r="1630" spans="1:14" ht="12.75">
      <c r="A1630" s="400"/>
      <c r="B1630" s="400" t="s">
        <v>635</v>
      </c>
      <c r="C1630" s="400" t="s">
        <v>636</v>
      </c>
      <c r="D1630" s="400" t="s">
        <v>2397</v>
      </c>
      <c r="E1630" s="400" t="s">
        <v>2398</v>
      </c>
      <c r="F1630" s="400" t="s">
        <v>636</v>
      </c>
      <c r="G1630" s="400"/>
      <c r="H1630" s="400" t="s">
        <v>220</v>
      </c>
      <c r="I1630" s="400" t="s">
        <v>636</v>
      </c>
      <c r="J1630" s="404">
        <v>252.53</v>
      </c>
      <c r="K1630" s="400" t="s">
        <v>639</v>
      </c>
      <c r="L1630" s="400" t="s">
        <v>640</v>
      </c>
      <c r="M1630" s="400" t="s">
        <v>641</v>
      </c>
      <c r="N1630" s="400" t="s">
        <v>1749</v>
      </c>
    </row>
    <row r="1631" spans="1:14" ht="12.75">
      <c r="A1631" s="401"/>
      <c r="B1631" s="401"/>
      <c r="C1631" s="401"/>
      <c r="D1631" s="401"/>
      <c r="E1631" s="401"/>
      <c r="F1631" s="401"/>
      <c r="G1631" s="401"/>
      <c r="H1631" s="401"/>
      <c r="I1631" s="401"/>
      <c r="J1631" s="403"/>
      <c r="K1631" s="401"/>
      <c r="L1631" s="401"/>
      <c r="M1631" s="401"/>
      <c r="N1631" s="401"/>
    </row>
    <row r="1632" spans="1:14" ht="12.75">
      <c r="A1632" s="400"/>
      <c r="B1632" s="400" t="s">
        <v>635</v>
      </c>
      <c r="C1632" s="400" t="s">
        <v>636</v>
      </c>
      <c r="D1632" s="400" t="s">
        <v>2399</v>
      </c>
      <c r="E1632" s="400" t="s">
        <v>2400</v>
      </c>
      <c r="F1632" s="400" t="s">
        <v>636</v>
      </c>
      <c r="G1632" s="400"/>
      <c r="H1632" s="400" t="s">
        <v>220</v>
      </c>
      <c r="I1632" s="400" t="s">
        <v>636</v>
      </c>
      <c r="J1632" s="402">
        <v>2232</v>
      </c>
      <c r="K1632" s="400" t="s">
        <v>639</v>
      </c>
      <c r="L1632" s="400" t="s">
        <v>640</v>
      </c>
      <c r="M1632" s="400" t="s">
        <v>806</v>
      </c>
      <c r="N1632" s="400" t="s">
        <v>2401</v>
      </c>
    </row>
    <row r="1633" spans="1:14" ht="12.75">
      <c r="A1633" s="401"/>
      <c r="B1633" s="401"/>
      <c r="C1633" s="401"/>
      <c r="D1633" s="401"/>
      <c r="E1633" s="401"/>
      <c r="F1633" s="401"/>
      <c r="G1633" s="401"/>
      <c r="H1633" s="401"/>
      <c r="I1633" s="401"/>
      <c r="J1633" s="403"/>
      <c r="K1633" s="401"/>
      <c r="L1633" s="401"/>
      <c r="M1633" s="401"/>
      <c r="N1633" s="401"/>
    </row>
    <row r="1634" spans="1:14" ht="12.75">
      <c r="A1634" s="400"/>
      <c r="B1634" s="400" t="s">
        <v>635</v>
      </c>
      <c r="C1634" s="400" t="s">
        <v>636</v>
      </c>
      <c r="D1634" s="400" t="s">
        <v>2402</v>
      </c>
      <c r="E1634" s="400" t="s">
        <v>2403</v>
      </c>
      <c r="F1634" s="400" t="s">
        <v>636</v>
      </c>
      <c r="G1634" s="400"/>
      <c r="H1634" s="400" t="s">
        <v>220</v>
      </c>
      <c r="I1634" s="400" t="s">
        <v>636</v>
      </c>
      <c r="J1634" s="404">
        <v>0.2</v>
      </c>
      <c r="K1634" s="400" t="s">
        <v>639</v>
      </c>
      <c r="L1634" s="400" t="s">
        <v>640</v>
      </c>
      <c r="M1634" s="400" t="s">
        <v>806</v>
      </c>
      <c r="N1634" s="400" t="s">
        <v>2401</v>
      </c>
    </row>
    <row r="1635" spans="1:14" ht="12.75">
      <c r="A1635" s="401"/>
      <c r="B1635" s="401"/>
      <c r="C1635" s="401"/>
      <c r="D1635" s="401"/>
      <c r="E1635" s="401"/>
      <c r="F1635" s="401"/>
      <c r="G1635" s="401"/>
      <c r="H1635" s="401"/>
      <c r="I1635" s="401"/>
      <c r="J1635" s="403"/>
      <c r="K1635" s="401"/>
      <c r="L1635" s="401"/>
      <c r="M1635" s="401"/>
      <c r="N1635" s="401"/>
    </row>
    <row r="1636" spans="1:14" ht="12.75">
      <c r="A1636" s="400"/>
      <c r="B1636" s="400" t="s">
        <v>635</v>
      </c>
      <c r="C1636" s="400" t="s">
        <v>636</v>
      </c>
      <c r="D1636" s="400" t="s">
        <v>2404</v>
      </c>
      <c r="E1636" s="400" t="s">
        <v>2405</v>
      </c>
      <c r="F1636" s="400" t="s">
        <v>636</v>
      </c>
      <c r="G1636" s="400"/>
      <c r="H1636" s="400" t="s">
        <v>220</v>
      </c>
      <c r="I1636" s="400" t="s">
        <v>636</v>
      </c>
      <c r="J1636" s="404">
        <v>252.53</v>
      </c>
      <c r="K1636" s="400" t="s">
        <v>639</v>
      </c>
      <c r="L1636" s="400" t="s">
        <v>640</v>
      </c>
      <c r="M1636" s="400" t="s">
        <v>641</v>
      </c>
      <c r="N1636" s="400" t="s">
        <v>1749</v>
      </c>
    </row>
    <row r="1637" spans="1:14" ht="12.75">
      <c r="A1637" s="401"/>
      <c r="B1637" s="401"/>
      <c r="C1637" s="401"/>
      <c r="D1637" s="401"/>
      <c r="E1637" s="401"/>
      <c r="F1637" s="401"/>
      <c r="G1637" s="401"/>
      <c r="H1637" s="401"/>
      <c r="I1637" s="401"/>
      <c r="J1637" s="403"/>
      <c r="K1637" s="401"/>
      <c r="L1637" s="401"/>
      <c r="M1637" s="401"/>
      <c r="N1637" s="401"/>
    </row>
    <row r="1638" spans="1:14" ht="12.75">
      <c r="A1638" s="400"/>
      <c r="B1638" s="400" t="s">
        <v>635</v>
      </c>
      <c r="C1638" s="400" t="s">
        <v>636</v>
      </c>
      <c r="D1638" s="400" t="s">
        <v>2406</v>
      </c>
      <c r="E1638" s="400" t="s">
        <v>2407</v>
      </c>
      <c r="F1638" s="400" t="s">
        <v>636</v>
      </c>
      <c r="G1638" s="400"/>
      <c r="H1638" s="400" t="s">
        <v>220</v>
      </c>
      <c r="I1638" s="400" t="s">
        <v>636</v>
      </c>
      <c r="J1638" s="404">
        <v>252.53</v>
      </c>
      <c r="K1638" s="400" t="s">
        <v>639</v>
      </c>
      <c r="L1638" s="400" t="s">
        <v>640</v>
      </c>
      <c r="M1638" s="400" t="s">
        <v>641</v>
      </c>
      <c r="N1638" s="400" t="s">
        <v>1749</v>
      </c>
    </row>
    <row r="1639" spans="1:14" ht="12.75">
      <c r="A1639" s="401"/>
      <c r="B1639" s="401"/>
      <c r="C1639" s="401"/>
      <c r="D1639" s="401"/>
      <c r="E1639" s="401"/>
      <c r="F1639" s="401"/>
      <c r="G1639" s="401"/>
      <c r="H1639" s="401"/>
      <c r="I1639" s="401"/>
      <c r="J1639" s="403"/>
      <c r="K1639" s="401"/>
      <c r="L1639" s="401"/>
      <c r="M1639" s="401"/>
      <c r="N1639" s="401"/>
    </row>
    <row r="1640" spans="1:14" ht="12.75">
      <c r="A1640" s="400"/>
      <c r="B1640" s="400" t="s">
        <v>635</v>
      </c>
      <c r="C1640" s="400" t="s">
        <v>636</v>
      </c>
      <c r="D1640" s="400" t="s">
        <v>2408</v>
      </c>
      <c r="E1640" s="400" t="s">
        <v>2409</v>
      </c>
      <c r="F1640" s="400" t="s">
        <v>636</v>
      </c>
      <c r="G1640" s="400"/>
      <c r="H1640" s="400" t="s">
        <v>220</v>
      </c>
      <c r="I1640" s="400" t="s">
        <v>636</v>
      </c>
      <c r="J1640" s="404">
        <v>252.53</v>
      </c>
      <c r="K1640" s="400" t="s">
        <v>639</v>
      </c>
      <c r="L1640" s="400" t="s">
        <v>640</v>
      </c>
      <c r="M1640" s="400" t="s">
        <v>641</v>
      </c>
      <c r="N1640" s="400" t="s">
        <v>1749</v>
      </c>
    </row>
    <row r="1641" spans="1:14" ht="12.75">
      <c r="A1641" s="401"/>
      <c r="B1641" s="401"/>
      <c r="C1641" s="401"/>
      <c r="D1641" s="401"/>
      <c r="E1641" s="401"/>
      <c r="F1641" s="401"/>
      <c r="G1641" s="401"/>
      <c r="H1641" s="401"/>
      <c r="I1641" s="401"/>
      <c r="J1641" s="403"/>
      <c r="K1641" s="401"/>
      <c r="L1641" s="401"/>
      <c r="M1641" s="401"/>
      <c r="N1641" s="401"/>
    </row>
    <row r="1642" spans="1:14" ht="12.75">
      <c r="A1642" s="400"/>
      <c r="B1642" s="400" t="s">
        <v>635</v>
      </c>
      <c r="C1642" s="400" t="s">
        <v>636</v>
      </c>
      <c r="D1642" s="400" t="s">
        <v>2410</v>
      </c>
      <c r="E1642" s="400" t="s">
        <v>2411</v>
      </c>
      <c r="F1642" s="400" t="s">
        <v>636</v>
      </c>
      <c r="G1642" s="400"/>
      <c r="H1642" s="400" t="s">
        <v>220</v>
      </c>
      <c r="I1642" s="400" t="s">
        <v>636</v>
      </c>
      <c r="J1642" s="404">
        <v>252.53</v>
      </c>
      <c r="K1642" s="400" t="s">
        <v>639</v>
      </c>
      <c r="L1642" s="400" t="s">
        <v>640</v>
      </c>
      <c r="M1642" s="400" t="s">
        <v>641</v>
      </c>
      <c r="N1642" s="400" t="s">
        <v>1749</v>
      </c>
    </row>
    <row r="1643" spans="1:14" ht="12.75">
      <c r="A1643" s="401"/>
      <c r="B1643" s="401"/>
      <c r="C1643" s="401"/>
      <c r="D1643" s="401"/>
      <c r="E1643" s="401"/>
      <c r="F1643" s="401"/>
      <c r="G1643" s="401"/>
      <c r="H1643" s="401"/>
      <c r="I1643" s="401"/>
      <c r="J1643" s="403"/>
      <c r="K1643" s="401"/>
      <c r="L1643" s="401"/>
      <c r="M1643" s="401"/>
      <c r="N1643" s="401"/>
    </row>
    <row r="1644" spans="1:14" ht="12.75">
      <c r="A1644" s="400"/>
      <c r="B1644" s="400" t="s">
        <v>635</v>
      </c>
      <c r="C1644" s="400" t="s">
        <v>636</v>
      </c>
      <c r="D1644" s="400" t="s">
        <v>2412</v>
      </c>
      <c r="E1644" s="400" t="s">
        <v>2413</v>
      </c>
      <c r="F1644" s="400" t="s">
        <v>636</v>
      </c>
      <c r="G1644" s="400"/>
      <c r="H1644" s="400" t="s">
        <v>220</v>
      </c>
      <c r="I1644" s="400" t="s">
        <v>636</v>
      </c>
      <c r="J1644" s="402">
        <v>1975.5</v>
      </c>
      <c r="K1644" s="400" t="s">
        <v>639</v>
      </c>
      <c r="L1644" s="400" t="s">
        <v>640</v>
      </c>
      <c r="M1644" s="400" t="s">
        <v>689</v>
      </c>
      <c r="N1644" s="400" t="s">
        <v>2341</v>
      </c>
    </row>
    <row r="1645" spans="1:14" ht="12.75">
      <c r="A1645" s="401"/>
      <c r="B1645" s="401"/>
      <c r="C1645" s="401"/>
      <c r="D1645" s="401"/>
      <c r="E1645" s="401"/>
      <c r="F1645" s="401"/>
      <c r="G1645" s="401"/>
      <c r="H1645" s="401"/>
      <c r="I1645" s="401"/>
      <c r="J1645" s="403"/>
      <c r="K1645" s="401"/>
      <c r="L1645" s="401"/>
      <c r="M1645" s="401"/>
      <c r="N1645" s="401"/>
    </row>
    <row r="1646" spans="1:14" ht="12.75">
      <c r="A1646" s="400"/>
      <c r="B1646" s="400" t="s">
        <v>635</v>
      </c>
      <c r="C1646" s="400" t="s">
        <v>636</v>
      </c>
      <c r="D1646" s="400" t="s">
        <v>2414</v>
      </c>
      <c r="E1646" s="400" t="s">
        <v>2415</v>
      </c>
      <c r="F1646" s="400" t="s">
        <v>636</v>
      </c>
      <c r="G1646" s="400"/>
      <c r="H1646" s="400" t="s">
        <v>220</v>
      </c>
      <c r="I1646" s="400" t="s">
        <v>636</v>
      </c>
      <c r="J1646" s="402">
        <v>2700</v>
      </c>
      <c r="K1646" s="400" t="s">
        <v>639</v>
      </c>
      <c r="L1646" s="400" t="s">
        <v>640</v>
      </c>
      <c r="M1646" s="400" t="s">
        <v>689</v>
      </c>
      <c r="N1646" s="400" t="s">
        <v>2345</v>
      </c>
    </row>
    <row r="1647" spans="1:14" ht="12.75">
      <c r="A1647" s="401"/>
      <c r="B1647" s="401"/>
      <c r="C1647" s="401"/>
      <c r="D1647" s="401"/>
      <c r="E1647" s="401"/>
      <c r="F1647" s="401"/>
      <c r="G1647" s="401"/>
      <c r="H1647" s="401"/>
      <c r="I1647" s="401"/>
      <c r="J1647" s="403"/>
      <c r="K1647" s="401"/>
      <c r="L1647" s="401"/>
      <c r="M1647" s="401"/>
      <c r="N1647" s="401"/>
    </row>
    <row r="1648" spans="1:14" ht="12.75">
      <c r="A1648" s="400"/>
      <c r="B1648" s="400" t="s">
        <v>635</v>
      </c>
      <c r="C1648" s="400" t="s">
        <v>636</v>
      </c>
      <c r="D1648" s="400" t="s">
        <v>2416</v>
      </c>
      <c r="E1648" s="400" t="s">
        <v>2417</v>
      </c>
      <c r="F1648" s="400" t="s">
        <v>636</v>
      </c>
      <c r="G1648" s="400"/>
      <c r="H1648" s="400" t="s">
        <v>220</v>
      </c>
      <c r="I1648" s="400" t="s">
        <v>636</v>
      </c>
      <c r="J1648" s="404">
        <v>450</v>
      </c>
      <c r="K1648" s="400" t="s">
        <v>639</v>
      </c>
      <c r="L1648" s="400" t="s">
        <v>640</v>
      </c>
      <c r="M1648" s="400" t="s">
        <v>689</v>
      </c>
      <c r="N1648" s="400" t="s">
        <v>2341</v>
      </c>
    </row>
    <row r="1649" spans="1:14" ht="12.75">
      <c r="A1649" s="401"/>
      <c r="B1649" s="401"/>
      <c r="C1649" s="401"/>
      <c r="D1649" s="401"/>
      <c r="E1649" s="401"/>
      <c r="F1649" s="401"/>
      <c r="G1649" s="401"/>
      <c r="H1649" s="401"/>
      <c r="I1649" s="401"/>
      <c r="J1649" s="403"/>
      <c r="K1649" s="401"/>
      <c r="L1649" s="401"/>
      <c r="M1649" s="401"/>
      <c r="N1649" s="401"/>
    </row>
    <row r="1650" spans="1:14" ht="12.75">
      <c r="A1650" s="400"/>
      <c r="B1650" s="400" t="s">
        <v>635</v>
      </c>
      <c r="C1650" s="400" t="s">
        <v>636</v>
      </c>
      <c r="D1650" s="400" t="s">
        <v>2418</v>
      </c>
      <c r="E1650" s="400" t="s">
        <v>2419</v>
      </c>
      <c r="F1650" s="400" t="s">
        <v>636</v>
      </c>
      <c r="G1650" s="400"/>
      <c r="H1650" s="400" t="s">
        <v>220</v>
      </c>
      <c r="I1650" s="400" t="s">
        <v>636</v>
      </c>
      <c r="J1650" s="402">
        <v>4615.28</v>
      </c>
      <c r="K1650" s="400" t="s">
        <v>639</v>
      </c>
      <c r="L1650" s="400" t="s">
        <v>640</v>
      </c>
      <c r="M1650" s="400" t="s">
        <v>689</v>
      </c>
      <c r="N1650" s="400" t="s">
        <v>2348</v>
      </c>
    </row>
    <row r="1651" spans="1:14" ht="12.75">
      <c r="A1651" s="401"/>
      <c r="B1651" s="401"/>
      <c r="C1651" s="401"/>
      <c r="D1651" s="401"/>
      <c r="E1651" s="401"/>
      <c r="F1651" s="401"/>
      <c r="G1651" s="401"/>
      <c r="H1651" s="401"/>
      <c r="I1651" s="401"/>
      <c r="J1651" s="403"/>
      <c r="K1651" s="401"/>
      <c r="L1651" s="401"/>
      <c r="M1651" s="401"/>
      <c r="N1651" s="401"/>
    </row>
    <row r="1652" spans="1:14" ht="12.75">
      <c r="A1652" s="400"/>
      <c r="B1652" s="400" t="s">
        <v>635</v>
      </c>
      <c r="C1652" s="400" t="s">
        <v>636</v>
      </c>
      <c r="D1652" s="400" t="s">
        <v>2420</v>
      </c>
      <c r="E1652" s="400" t="s">
        <v>2421</v>
      </c>
      <c r="F1652" s="400" t="s">
        <v>636</v>
      </c>
      <c r="G1652" s="400"/>
      <c r="H1652" s="400" t="s">
        <v>220</v>
      </c>
      <c r="I1652" s="400" t="s">
        <v>636</v>
      </c>
      <c r="J1652" s="404">
        <v>252.53</v>
      </c>
      <c r="K1652" s="400" t="s">
        <v>639</v>
      </c>
      <c r="L1652" s="400" t="s">
        <v>640</v>
      </c>
      <c r="M1652" s="400" t="s">
        <v>641</v>
      </c>
      <c r="N1652" s="400" t="s">
        <v>1749</v>
      </c>
    </row>
    <row r="1653" spans="1:14" ht="12.75">
      <c r="A1653" s="401"/>
      <c r="B1653" s="401"/>
      <c r="C1653" s="401"/>
      <c r="D1653" s="401"/>
      <c r="E1653" s="401"/>
      <c r="F1653" s="401"/>
      <c r="G1653" s="401"/>
      <c r="H1653" s="401"/>
      <c r="I1653" s="401"/>
      <c r="J1653" s="403"/>
      <c r="K1653" s="401"/>
      <c r="L1653" s="401"/>
      <c r="M1653" s="401"/>
      <c r="N1653" s="401"/>
    </row>
    <row r="1654" spans="1:14" ht="12.75">
      <c r="A1654" s="400"/>
      <c r="B1654" s="400" t="s">
        <v>635</v>
      </c>
      <c r="C1654" s="400" t="s">
        <v>636</v>
      </c>
      <c r="D1654" s="400" t="s">
        <v>2422</v>
      </c>
      <c r="E1654" s="400" t="s">
        <v>2423</v>
      </c>
      <c r="F1654" s="400" t="s">
        <v>636</v>
      </c>
      <c r="G1654" s="400"/>
      <c r="H1654" s="400" t="s">
        <v>220</v>
      </c>
      <c r="I1654" s="400" t="s">
        <v>636</v>
      </c>
      <c r="J1654" s="404">
        <v>252.53</v>
      </c>
      <c r="K1654" s="400" t="s">
        <v>639</v>
      </c>
      <c r="L1654" s="400" t="s">
        <v>640</v>
      </c>
      <c r="M1654" s="400" t="s">
        <v>641</v>
      </c>
      <c r="N1654" s="400" t="s">
        <v>1749</v>
      </c>
    </row>
    <row r="1655" spans="1:14" ht="12.75">
      <c r="A1655" s="401"/>
      <c r="B1655" s="401"/>
      <c r="C1655" s="401"/>
      <c r="D1655" s="401"/>
      <c r="E1655" s="401"/>
      <c r="F1655" s="401"/>
      <c r="G1655" s="401"/>
      <c r="H1655" s="401"/>
      <c r="I1655" s="401"/>
      <c r="J1655" s="403"/>
      <c r="K1655" s="401"/>
      <c r="L1655" s="401"/>
      <c r="M1655" s="401"/>
      <c r="N1655" s="401"/>
    </row>
    <row r="1656" spans="1:14" ht="12.75">
      <c r="A1656" s="400"/>
      <c r="B1656" s="400" t="s">
        <v>635</v>
      </c>
      <c r="C1656" s="400" t="s">
        <v>636</v>
      </c>
      <c r="D1656" s="400" t="s">
        <v>2424</v>
      </c>
      <c r="E1656" s="400" t="s">
        <v>2425</v>
      </c>
      <c r="F1656" s="400" t="s">
        <v>636</v>
      </c>
      <c r="G1656" s="400"/>
      <c r="H1656" s="400" t="s">
        <v>220</v>
      </c>
      <c r="I1656" s="400" t="s">
        <v>636</v>
      </c>
      <c r="J1656" s="404">
        <v>252.53</v>
      </c>
      <c r="K1656" s="400" t="s">
        <v>639</v>
      </c>
      <c r="L1656" s="400" t="s">
        <v>640</v>
      </c>
      <c r="M1656" s="400" t="s">
        <v>641</v>
      </c>
      <c r="N1656" s="400" t="s">
        <v>1749</v>
      </c>
    </row>
    <row r="1657" spans="1:14" ht="12.75">
      <c r="A1657" s="401"/>
      <c r="B1657" s="401"/>
      <c r="C1657" s="401"/>
      <c r="D1657" s="401"/>
      <c r="E1657" s="401"/>
      <c r="F1657" s="401"/>
      <c r="G1657" s="401"/>
      <c r="H1657" s="401"/>
      <c r="I1657" s="401"/>
      <c r="J1657" s="403"/>
      <c r="K1657" s="401"/>
      <c r="L1657" s="401"/>
      <c r="M1657" s="401"/>
      <c r="N1657" s="401"/>
    </row>
    <row r="1658" spans="1:14" ht="12.75">
      <c r="A1658" s="400"/>
      <c r="B1658" s="400" t="s">
        <v>635</v>
      </c>
      <c r="C1658" s="400" t="s">
        <v>636</v>
      </c>
      <c r="D1658" s="400" t="s">
        <v>2426</v>
      </c>
      <c r="E1658" s="400" t="s">
        <v>2427</v>
      </c>
      <c r="F1658" s="400" t="s">
        <v>636</v>
      </c>
      <c r="G1658" s="400"/>
      <c r="H1658" s="400" t="s">
        <v>220</v>
      </c>
      <c r="I1658" s="400" t="s">
        <v>636</v>
      </c>
      <c r="J1658" s="402">
        <v>1800</v>
      </c>
      <c r="K1658" s="400" t="s">
        <v>639</v>
      </c>
      <c r="L1658" s="400" t="s">
        <v>816</v>
      </c>
      <c r="M1658" s="400" t="s">
        <v>2428</v>
      </c>
      <c r="N1658" s="400" t="s">
        <v>2429</v>
      </c>
    </row>
    <row r="1659" spans="1:14" ht="12.75">
      <c r="A1659" s="401"/>
      <c r="B1659" s="401"/>
      <c r="C1659" s="401"/>
      <c r="D1659" s="401"/>
      <c r="E1659" s="401"/>
      <c r="F1659" s="401"/>
      <c r="G1659" s="401"/>
      <c r="H1659" s="401"/>
      <c r="I1659" s="401"/>
      <c r="J1659" s="403"/>
      <c r="K1659" s="401"/>
      <c r="L1659" s="401"/>
      <c r="M1659" s="401"/>
      <c r="N1659" s="401"/>
    </row>
    <row r="1660" spans="1:14" ht="12.75">
      <c r="A1660" s="400"/>
      <c r="B1660" s="400" t="s">
        <v>635</v>
      </c>
      <c r="C1660" s="400" t="s">
        <v>636</v>
      </c>
      <c r="D1660" s="400" t="s">
        <v>2430</v>
      </c>
      <c r="E1660" s="400" t="s">
        <v>2431</v>
      </c>
      <c r="F1660" s="400" t="s">
        <v>636</v>
      </c>
      <c r="G1660" s="400"/>
      <c r="H1660" s="400" t="s">
        <v>220</v>
      </c>
      <c r="I1660" s="400" t="s">
        <v>636</v>
      </c>
      <c r="J1660" s="402">
        <v>1116</v>
      </c>
      <c r="K1660" s="400" t="s">
        <v>639</v>
      </c>
      <c r="L1660" s="400" t="s">
        <v>819</v>
      </c>
      <c r="M1660" s="400" t="s">
        <v>2428</v>
      </c>
      <c r="N1660" s="400" t="s">
        <v>2429</v>
      </c>
    </row>
    <row r="1661" spans="1:14" ht="12.75">
      <c r="A1661" s="401"/>
      <c r="B1661" s="401"/>
      <c r="C1661" s="401"/>
      <c r="D1661" s="401"/>
      <c r="E1661" s="401"/>
      <c r="F1661" s="401"/>
      <c r="G1661" s="401"/>
      <c r="H1661" s="401"/>
      <c r="I1661" s="401"/>
      <c r="J1661" s="403"/>
      <c r="K1661" s="401"/>
      <c r="L1661" s="401"/>
      <c r="M1661" s="401"/>
      <c r="N1661" s="401"/>
    </row>
    <row r="1662" spans="1:14" ht="12.75">
      <c r="A1662" s="400"/>
      <c r="B1662" s="400" t="s">
        <v>635</v>
      </c>
      <c r="C1662" s="400" t="s">
        <v>636</v>
      </c>
      <c r="D1662" s="400" t="s">
        <v>2432</v>
      </c>
      <c r="E1662" s="400" t="s">
        <v>2433</v>
      </c>
      <c r="F1662" s="400" t="s">
        <v>636</v>
      </c>
      <c r="G1662" s="400"/>
      <c r="H1662" s="400" t="s">
        <v>220</v>
      </c>
      <c r="I1662" s="400" t="s">
        <v>636</v>
      </c>
      <c r="J1662" s="404">
        <v>252.53</v>
      </c>
      <c r="K1662" s="400" t="s">
        <v>639</v>
      </c>
      <c r="L1662" s="400" t="s">
        <v>640</v>
      </c>
      <c r="M1662" s="400" t="s">
        <v>641</v>
      </c>
      <c r="N1662" s="400" t="s">
        <v>1749</v>
      </c>
    </row>
    <row r="1663" spans="1:14" ht="12.75">
      <c r="A1663" s="401"/>
      <c r="B1663" s="401"/>
      <c r="C1663" s="401"/>
      <c r="D1663" s="401"/>
      <c r="E1663" s="401"/>
      <c r="F1663" s="401"/>
      <c r="G1663" s="401"/>
      <c r="H1663" s="401"/>
      <c r="I1663" s="401"/>
      <c r="J1663" s="403"/>
      <c r="K1663" s="401"/>
      <c r="L1663" s="401"/>
      <c r="M1663" s="401"/>
      <c r="N1663" s="401"/>
    </row>
    <row r="1664" spans="1:14" ht="12.75">
      <c r="A1664" s="400"/>
      <c r="B1664" s="400" t="s">
        <v>635</v>
      </c>
      <c r="C1664" s="400" t="s">
        <v>636</v>
      </c>
      <c r="D1664" s="400" t="s">
        <v>2434</v>
      </c>
      <c r="E1664" s="400" t="s">
        <v>2435</v>
      </c>
      <c r="F1664" s="400" t="s">
        <v>636</v>
      </c>
      <c r="G1664" s="400"/>
      <c r="H1664" s="400" t="s">
        <v>220</v>
      </c>
      <c r="I1664" s="400" t="s">
        <v>636</v>
      </c>
      <c r="J1664" s="404">
        <v>279.2</v>
      </c>
      <c r="K1664" s="400" t="s">
        <v>639</v>
      </c>
      <c r="L1664" s="400" t="s">
        <v>640</v>
      </c>
      <c r="M1664" s="400" t="s">
        <v>641</v>
      </c>
      <c r="N1664" s="400" t="s">
        <v>1749</v>
      </c>
    </row>
    <row r="1665" spans="1:14" ht="12.75">
      <c r="A1665" s="401"/>
      <c r="B1665" s="401"/>
      <c r="C1665" s="401"/>
      <c r="D1665" s="401"/>
      <c r="E1665" s="401"/>
      <c r="F1665" s="401"/>
      <c r="G1665" s="401"/>
      <c r="H1665" s="401"/>
      <c r="I1665" s="401"/>
      <c r="J1665" s="403"/>
      <c r="K1665" s="401"/>
      <c r="L1665" s="401"/>
      <c r="M1665" s="401"/>
      <c r="N1665" s="401"/>
    </row>
    <row r="1666" spans="1:14" ht="12.75">
      <c r="A1666" s="400"/>
      <c r="B1666" s="400" t="s">
        <v>635</v>
      </c>
      <c r="C1666" s="400" t="s">
        <v>636</v>
      </c>
      <c r="D1666" s="400" t="s">
        <v>2436</v>
      </c>
      <c r="E1666" s="400" t="s">
        <v>2437</v>
      </c>
      <c r="F1666" s="400" t="s">
        <v>636</v>
      </c>
      <c r="G1666" s="400"/>
      <c r="H1666" s="400" t="s">
        <v>220</v>
      </c>
      <c r="I1666" s="400" t="s">
        <v>636</v>
      </c>
      <c r="J1666" s="404">
        <v>252.53</v>
      </c>
      <c r="K1666" s="400" t="s">
        <v>639</v>
      </c>
      <c r="L1666" s="400" t="s">
        <v>640</v>
      </c>
      <c r="M1666" s="400" t="s">
        <v>641</v>
      </c>
      <c r="N1666" s="400" t="s">
        <v>1749</v>
      </c>
    </row>
    <row r="1667" spans="1:14" ht="12.75">
      <c r="A1667" s="401"/>
      <c r="B1667" s="401"/>
      <c r="C1667" s="401"/>
      <c r="D1667" s="401"/>
      <c r="E1667" s="401"/>
      <c r="F1667" s="401"/>
      <c r="G1667" s="401"/>
      <c r="H1667" s="401"/>
      <c r="I1667" s="401"/>
      <c r="J1667" s="403"/>
      <c r="K1667" s="401"/>
      <c r="L1667" s="401"/>
      <c r="M1667" s="401"/>
      <c r="N1667" s="401"/>
    </row>
    <row r="1668" spans="1:14" ht="12.75">
      <c r="A1668" s="400"/>
      <c r="B1668" s="400" t="s">
        <v>635</v>
      </c>
      <c r="C1668" s="400" t="s">
        <v>636</v>
      </c>
      <c r="D1668" s="400" t="s">
        <v>2438</v>
      </c>
      <c r="E1668" s="400" t="s">
        <v>2439</v>
      </c>
      <c r="F1668" s="400" t="s">
        <v>636</v>
      </c>
      <c r="G1668" s="400"/>
      <c r="H1668" s="400" t="s">
        <v>220</v>
      </c>
      <c r="I1668" s="400" t="s">
        <v>636</v>
      </c>
      <c r="J1668" s="404">
        <v>252.53</v>
      </c>
      <c r="K1668" s="400" t="s">
        <v>639</v>
      </c>
      <c r="L1668" s="400" t="s">
        <v>640</v>
      </c>
      <c r="M1668" s="400" t="s">
        <v>641</v>
      </c>
      <c r="N1668" s="400" t="s">
        <v>1749</v>
      </c>
    </row>
    <row r="1669" spans="1:14" ht="12.75">
      <c r="A1669" s="401"/>
      <c r="B1669" s="401"/>
      <c r="C1669" s="401"/>
      <c r="D1669" s="401"/>
      <c r="E1669" s="401"/>
      <c r="F1669" s="401"/>
      <c r="G1669" s="401"/>
      <c r="H1669" s="401"/>
      <c r="I1669" s="401"/>
      <c r="J1669" s="403"/>
      <c r="K1669" s="401"/>
      <c r="L1669" s="401"/>
      <c r="M1669" s="401"/>
      <c r="N1669" s="401"/>
    </row>
    <row r="1670" spans="1:14" ht="12.75">
      <c r="A1670" s="400"/>
      <c r="B1670" s="400" t="s">
        <v>635</v>
      </c>
      <c r="C1670" s="400" t="s">
        <v>636</v>
      </c>
      <c r="D1670" s="400" t="s">
        <v>2440</v>
      </c>
      <c r="E1670" s="400" t="s">
        <v>2441</v>
      </c>
      <c r="F1670" s="400" t="s">
        <v>636</v>
      </c>
      <c r="G1670" s="400"/>
      <c r="H1670" s="400" t="s">
        <v>220</v>
      </c>
      <c r="I1670" s="400" t="s">
        <v>636</v>
      </c>
      <c r="J1670" s="402">
        <v>10650.3</v>
      </c>
      <c r="K1670" s="400" t="s">
        <v>639</v>
      </c>
      <c r="L1670" s="400" t="s">
        <v>640</v>
      </c>
      <c r="M1670" s="400" t="s">
        <v>689</v>
      </c>
      <c r="N1670" s="400" t="s">
        <v>2341</v>
      </c>
    </row>
    <row r="1671" spans="1:14" ht="12.75">
      <c r="A1671" s="401"/>
      <c r="B1671" s="401"/>
      <c r="C1671" s="401"/>
      <c r="D1671" s="401"/>
      <c r="E1671" s="401"/>
      <c r="F1671" s="401"/>
      <c r="G1671" s="401"/>
      <c r="H1671" s="401"/>
      <c r="I1671" s="401"/>
      <c r="J1671" s="403"/>
      <c r="K1671" s="401"/>
      <c r="L1671" s="401"/>
      <c r="M1671" s="401"/>
      <c r="N1671" s="401"/>
    </row>
    <row r="1672" spans="1:14" ht="12.75">
      <c r="A1672" s="400"/>
      <c r="B1672" s="400" t="s">
        <v>635</v>
      </c>
      <c r="C1672" s="400" t="s">
        <v>636</v>
      </c>
      <c r="D1672" s="400" t="s">
        <v>2442</v>
      </c>
      <c r="E1672" s="400" t="s">
        <v>2443</v>
      </c>
      <c r="F1672" s="400" t="s">
        <v>636</v>
      </c>
      <c r="G1672" s="400"/>
      <c r="H1672" s="400" t="s">
        <v>220</v>
      </c>
      <c r="I1672" s="400" t="s">
        <v>636</v>
      </c>
      <c r="J1672" s="404">
        <v>225</v>
      </c>
      <c r="K1672" s="400" t="s">
        <v>639</v>
      </c>
      <c r="L1672" s="400" t="s">
        <v>640</v>
      </c>
      <c r="M1672" s="400" t="s">
        <v>689</v>
      </c>
      <c r="N1672" s="400" t="s">
        <v>2341</v>
      </c>
    </row>
    <row r="1673" spans="1:14" ht="12.75">
      <c r="A1673" s="401"/>
      <c r="B1673" s="401"/>
      <c r="C1673" s="401"/>
      <c r="D1673" s="401"/>
      <c r="E1673" s="401"/>
      <c r="F1673" s="401"/>
      <c r="G1673" s="401"/>
      <c r="H1673" s="401"/>
      <c r="I1673" s="401"/>
      <c r="J1673" s="403"/>
      <c r="K1673" s="401"/>
      <c r="L1673" s="401"/>
      <c r="M1673" s="401"/>
      <c r="N1673" s="401"/>
    </row>
    <row r="1674" spans="1:14" ht="12.75">
      <c r="A1674" s="400"/>
      <c r="B1674" s="400" t="s">
        <v>635</v>
      </c>
      <c r="C1674" s="400" t="s">
        <v>636</v>
      </c>
      <c r="D1674" s="400" t="s">
        <v>2444</v>
      </c>
      <c r="E1674" s="400" t="s">
        <v>2445</v>
      </c>
      <c r="F1674" s="400" t="s">
        <v>636</v>
      </c>
      <c r="G1674" s="400"/>
      <c r="H1674" s="400" t="s">
        <v>220</v>
      </c>
      <c r="I1674" s="400" t="s">
        <v>636</v>
      </c>
      <c r="J1674" s="404">
        <v>600</v>
      </c>
      <c r="K1674" s="400" t="s">
        <v>639</v>
      </c>
      <c r="L1674" s="400" t="s">
        <v>640</v>
      </c>
      <c r="M1674" s="400" t="s">
        <v>689</v>
      </c>
      <c r="N1674" s="400" t="s">
        <v>2345</v>
      </c>
    </row>
    <row r="1675" spans="1:14" ht="12.75">
      <c r="A1675" s="401"/>
      <c r="B1675" s="401"/>
      <c r="C1675" s="401"/>
      <c r="D1675" s="401"/>
      <c r="E1675" s="401"/>
      <c r="F1675" s="401"/>
      <c r="G1675" s="401"/>
      <c r="H1675" s="401"/>
      <c r="I1675" s="401"/>
      <c r="J1675" s="403"/>
      <c r="K1675" s="401"/>
      <c r="L1675" s="401"/>
      <c r="M1675" s="401"/>
      <c r="N1675" s="401"/>
    </row>
    <row r="1676" spans="1:14" ht="12.75">
      <c r="A1676" s="400"/>
      <c r="B1676" s="400" t="s">
        <v>635</v>
      </c>
      <c r="C1676" s="400" t="s">
        <v>636</v>
      </c>
      <c r="D1676" s="400" t="s">
        <v>2446</v>
      </c>
      <c r="E1676" s="400" t="s">
        <v>2447</v>
      </c>
      <c r="F1676" s="400" t="s">
        <v>636</v>
      </c>
      <c r="G1676" s="400"/>
      <c r="H1676" s="400" t="s">
        <v>220</v>
      </c>
      <c r="I1676" s="400" t="s">
        <v>636</v>
      </c>
      <c r="J1676" s="402">
        <v>4088.19</v>
      </c>
      <c r="K1676" s="400" t="s">
        <v>639</v>
      </c>
      <c r="L1676" s="400" t="s">
        <v>640</v>
      </c>
      <c r="M1676" s="400" t="s">
        <v>689</v>
      </c>
      <c r="N1676" s="400" t="s">
        <v>2353</v>
      </c>
    </row>
    <row r="1677" spans="1:14" ht="12.75">
      <c r="A1677" s="401"/>
      <c r="B1677" s="401"/>
      <c r="C1677" s="401"/>
      <c r="D1677" s="401"/>
      <c r="E1677" s="401"/>
      <c r="F1677" s="401"/>
      <c r="G1677" s="401"/>
      <c r="H1677" s="401"/>
      <c r="I1677" s="401"/>
      <c r="J1677" s="403"/>
      <c r="K1677" s="401"/>
      <c r="L1677" s="401"/>
      <c r="M1677" s="401"/>
      <c r="N1677" s="401"/>
    </row>
    <row r="1678" spans="1:14" ht="12.75">
      <c r="A1678" s="400"/>
      <c r="B1678" s="400" t="s">
        <v>635</v>
      </c>
      <c r="C1678" s="400" t="s">
        <v>636</v>
      </c>
      <c r="D1678" s="400" t="s">
        <v>2448</v>
      </c>
      <c r="E1678" s="400" t="s">
        <v>2449</v>
      </c>
      <c r="F1678" s="400" t="s">
        <v>636</v>
      </c>
      <c r="G1678" s="400"/>
      <c r="H1678" s="400" t="s">
        <v>220</v>
      </c>
      <c r="I1678" s="400" t="s">
        <v>636</v>
      </c>
      <c r="J1678" s="402">
        <v>4335.68</v>
      </c>
      <c r="K1678" s="400" t="s">
        <v>639</v>
      </c>
      <c r="L1678" s="400" t="s">
        <v>640</v>
      </c>
      <c r="M1678" s="400" t="s">
        <v>689</v>
      </c>
      <c r="N1678" s="400" t="s">
        <v>2348</v>
      </c>
    </row>
    <row r="1679" spans="1:14" ht="12.75">
      <c r="A1679" s="401"/>
      <c r="B1679" s="401"/>
      <c r="C1679" s="401"/>
      <c r="D1679" s="401"/>
      <c r="E1679" s="401"/>
      <c r="F1679" s="401"/>
      <c r="G1679" s="401"/>
      <c r="H1679" s="401"/>
      <c r="I1679" s="401"/>
      <c r="J1679" s="403"/>
      <c r="K1679" s="401"/>
      <c r="L1679" s="401"/>
      <c r="M1679" s="401"/>
      <c r="N1679" s="401"/>
    </row>
    <row r="1680" spans="1:14" ht="12.75">
      <c r="A1680" s="400"/>
      <c r="B1680" s="400" t="s">
        <v>635</v>
      </c>
      <c r="C1680" s="400" t="s">
        <v>636</v>
      </c>
      <c r="D1680" s="400" t="s">
        <v>2450</v>
      </c>
      <c r="E1680" s="400" t="s">
        <v>2451</v>
      </c>
      <c r="F1680" s="400" t="s">
        <v>636</v>
      </c>
      <c r="G1680" s="400"/>
      <c r="H1680" s="400" t="s">
        <v>220</v>
      </c>
      <c r="I1680" s="400" t="s">
        <v>636</v>
      </c>
      <c r="J1680" s="404">
        <v>252.53</v>
      </c>
      <c r="K1680" s="400" t="s">
        <v>639</v>
      </c>
      <c r="L1680" s="400" t="s">
        <v>640</v>
      </c>
      <c r="M1680" s="400" t="s">
        <v>641</v>
      </c>
      <c r="N1680" s="400" t="s">
        <v>1749</v>
      </c>
    </row>
    <row r="1681" spans="1:14" ht="12.75">
      <c r="A1681" s="401"/>
      <c r="B1681" s="401"/>
      <c r="C1681" s="401"/>
      <c r="D1681" s="401"/>
      <c r="E1681" s="401"/>
      <c r="F1681" s="401"/>
      <c r="G1681" s="401"/>
      <c r="H1681" s="401"/>
      <c r="I1681" s="401"/>
      <c r="J1681" s="403"/>
      <c r="K1681" s="401"/>
      <c r="L1681" s="401"/>
      <c r="M1681" s="401"/>
      <c r="N1681" s="401"/>
    </row>
    <row r="1682" spans="1:14" ht="12.75">
      <c r="A1682" s="400"/>
      <c r="B1682" s="400" t="s">
        <v>635</v>
      </c>
      <c r="C1682" s="400" t="s">
        <v>636</v>
      </c>
      <c r="D1682" s="400" t="s">
        <v>2452</v>
      </c>
      <c r="E1682" s="400" t="s">
        <v>2453</v>
      </c>
      <c r="F1682" s="400" t="s">
        <v>636</v>
      </c>
      <c r="G1682" s="400"/>
      <c r="H1682" s="400" t="s">
        <v>220</v>
      </c>
      <c r="I1682" s="400" t="s">
        <v>636</v>
      </c>
      <c r="J1682" s="402">
        <v>3232</v>
      </c>
      <c r="K1682" s="400" t="s">
        <v>639</v>
      </c>
      <c r="L1682" s="400" t="s">
        <v>645</v>
      </c>
      <c r="M1682" s="400" t="s">
        <v>431</v>
      </c>
      <c r="N1682" s="400" t="s">
        <v>2454</v>
      </c>
    </row>
    <row r="1683" spans="1:14" ht="12.75">
      <c r="A1683" s="401"/>
      <c r="B1683" s="401"/>
      <c r="C1683" s="401"/>
      <c r="D1683" s="401"/>
      <c r="E1683" s="401"/>
      <c r="F1683" s="401"/>
      <c r="G1683" s="401"/>
      <c r="H1683" s="401"/>
      <c r="I1683" s="401"/>
      <c r="J1683" s="403"/>
      <c r="K1683" s="401"/>
      <c r="L1683" s="401"/>
      <c r="M1683" s="401"/>
      <c r="N1683" s="401"/>
    </row>
    <row r="1684" spans="1:14" ht="12.75">
      <c r="A1684" s="400"/>
      <c r="B1684" s="400" t="s">
        <v>635</v>
      </c>
      <c r="C1684" s="400" t="s">
        <v>636</v>
      </c>
      <c r="D1684" s="400" t="s">
        <v>2455</v>
      </c>
      <c r="E1684" s="400" t="s">
        <v>2456</v>
      </c>
      <c r="F1684" s="400" t="s">
        <v>636</v>
      </c>
      <c r="G1684" s="400"/>
      <c r="H1684" s="400" t="s">
        <v>220</v>
      </c>
      <c r="I1684" s="400" t="s">
        <v>636</v>
      </c>
      <c r="J1684" s="402">
        <v>5400</v>
      </c>
      <c r="K1684" s="400" t="s">
        <v>639</v>
      </c>
      <c r="L1684" s="400" t="s">
        <v>816</v>
      </c>
      <c r="M1684" s="400" t="s">
        <v>427</v>
      </c>
      <c r="N1684" s="400" t="s">
        <v>1874</v>
      </c>
    </row>
    <row r="1685" spans="1:14" ht="12.75">
      <c r="A1685" s="401"/>
      <c r="B1685" s="401"/>
      <c r="C1685" s="401"/>
      <c r="D1685" s="401"/>
      <c r="E1685" s="401"/>
      <c r="F1685" s="401"/>
      <c r="G1685" s="401"/>
      <c r="H1685" s="401"/>
      <c r="I1685" s="401"/>
      <c r="J1685" s="403"/>
      <c r="K1685" s="401"/>
      <c r="L1685" s="401"/>
      <c r="M1685" s="401"/>
      <c r="N1685" s="401"/>
    </row>
    <row r="1686" spans="1:14" ht="12.75">
      <c r="A1686" s="400"/>
      <c r="B1686" s="400" t="s">
        <v>635</v>
      </c>
      <c r="C1686" s="400" t="s">
        <v>636</v>
      </c>
      <c r="D1686" s="400" t="s">
        <v>2457</v>
      </c>
      <c r="E1686" s="400" t="s">
        <v>2458</v>
      </c>
      <c r="F1686" s="400" t="s">
        <v>636</v>
      </c>
      <c r="G1686" s="400"/>
      <c r="H1686" s="400" t="s">
        <v>220</v>
      </c>
      <c r="I1686" s="400" t="s">
        <v>636</v>
      </c>
      <c r="J1686" s="404">
        <v>175</v>
      </c>
      <c r="K1686" s="400" t="s">
        <v>639</v>
      </c>
      <c r="L1686" s="400" t="s">
        <v>816</v>
      </c>
      <c r="M1686" s="400" t="s">
        <v>430</v>
      </c>
      <c r="N1686" s="400" t="s">
        <v>2459</v>
      </c>
    </row>
    <row r="1687" spans="1:14" ht="12.75">
      <c r="A1687" s="401"/>
      <c r="B1687" s="401"/>
      <c r="C1687" s="401"/>
      <c r="D1687" s="401"/>
      <c r="E1687" s="401"/>
      <c r="F1687" s="401"/>
      <c r="G1687" s="401"/>
      <c r="H1687" s="401"/>
      <c r="I1687" s="401"/>
      <c r="J1687" s="403"/>
      <c r="K1687" s="401"/>
      <c r="L1687" s="401"/>
      <c r="M1687" s="401"/>
      <c r="N1687" s="401"/>
    </row>
    <row r="1688" spans="1:14" ht="12.75">
      <c r="A1688" s="400"/>
      <c r="B1688" s="400" t="s">
        <v>635</v>
      </c>
      <c r="C1688" s="400" t="s">
        <v>636</v>
      </c>
      <c r="D1688" s="400" t="s">
        <v>2460</v>
      </c>
      <c r="E1688" s="400" t="s">
        <v>2461</v>
      </c>
      <c r="F1688" s="400" t="s">
        <v>636</v>
      </c>
      <c r="G1688" s="400"/>
      <c r="H1688" s="400" t="s">
        <v>220</v>
      </c>
      <c r="I1688" s="400" t="s">
        <v>636</v>
      </c>
      <c r="J1688" s="404">
        <v>252.53</v>
      </c>
      <c r="K1688" s="400" t="s">
        <v>639</v>
      </c>
      <c r="L1688" s="400" t="s">
        <v>640</v>
      </c>
      <c r="M1688" s="400" t="s">
        <v>641</v>
      </c>
      <c r="N1688" s="400" t="s">
        <v>1749</v>
      </c>
    </row>
    <row r="1689" spans="1:14" ht="12.75">
      <c r="A1689" s="401"/>
      <c r="B1689" s="401"/>
      <c r="C1689" s="401"/>
      <c r="D1689" s="401"/>
      <c r="E1689" s="401"/>
      <c r="F1689" s="401"/>
      <c r="G1689" s="401"/>
      <c r="H1689" s="401"/>
      <c r="I1689" s="401"/>
      <c r="J1689" s="403"/>
      <c r="K1689" s="401"/>
      <c r="L1689" s="401"/>
      <c r="M1689" s="401"/>
      <c r="N1689" s="401"/>
    </row>
    <row r="1690" spans="1:14" ht="12.75">
      <c r="A1690" s="400"/>
      <c r="B1690" s="400" t="s">
        <v>635</v>
      </c>
      <c r="C1690" s="400" t="s">
        <v>636</v>
      </c>
      <c r="D1690" s="400" t="s">
        <v>2462</v>
      </c>
      <c r="E1690" s="400" t="s">
        <v>2463</v>
      </c>
      <c r="F1690" s="400" t="s">
        <v>636</v>
      </c>
      <c r="G1690" s="400"/>
      <c r="H1690" s="400" t="s">
        <v>220</v>
      </c>
      <c r="I1690" s="400" t="s">
        <v>636</v>
      </c>
      <c r="J1690" s="402">
        <v>2021</v>
      </c>
      <c r="K1690" s="400" t="s">
        <v>639</v>
      </c>
      <c r="L1690" s="400" t="s">
        <v>816</v>
      </c>
      <c r="M1690" s="400" t="s">
        <v>430</v>
      </c>
      <c r="N1690" s="400" t="s">
        <v>2464</v>
      </c>
    </row>
    <row r="1691" spans="1:14" ht="12.75">
      <c r="A1691" s="401"/>
      <c r="B1691" s="401"/>
      <c r="C1691" s="401"/>
      <c r="D1691" s="401"/>
      <c r="E1691" s="401"/>
      <c r="F1691" s="401"/>
      <c r="G1691" s="401"/>
      <c r="H1691" s="401"/>
      <c r="I1691" s="401"/>
      <c r="J1691" s="403"/>
      <c r="K1691" s="401"/>
      <c r="L1691" s="401"/>
      <c r="M1691" s="401"/>
      <c r="N1691" s="401"/>
    </row>
    <row r="1692" spans="1:14" ht="12.75">
      <c r="A1692" s="400"/>
      <c r="B1692" s="400" t="s">
        <v>635</v>
      </c>
      <c r="C1692" s="400" t="s">
        <v>636</v>
      </c>
      <c r="D1692" s="400" t="s">
        <v>2465</v>
      </c>
      <c r="E1692" s="400" t="s">
        <v>2466</v>
      </c>
      <c r="F1692" s="400" t="s">
        <v>636</v>
      </c>
      <c r="G1692" s="400"/>
      <c r="H1692" s="400" t="s">
        <v>220</v>
      </c>
      <c r="I1692" s="400" t="s">
        <v>636</v>
      </c>
      <c r="J1692" s="402">
        <v>1895</v>
      </c>
      <c r="K1692" s="400" t="s">
        <v>639</v>
      </c>
      <c r="L1692" s="400" t="s">
        <v>819</v>
      </c>
      <c r="M1692" s="400" t="s">
        <v>430</v>
      </c>
      <c r="N1692" s="400" t="s">
        <v>2459</v>
      </c>
    </row>
    <row r="1693" spans="1:14" ht="12.75">
      <c r="A1693" s="401"/>
      <c r="B1693" s="401"/>
      <c r="C1693" s="401"/>
      <c r="D1693" s="401"/>
      <c r="E1693" s="401"/>
      <c r="F1693" s="401"/>
      <c r="G1693" s="401"/>
      <c r="H1693" s="401"/>
      <c r="I1693" s="401"/>
      <c r="J1693" s="403"/>
      <c r="K1693" s="401"/>
      <c r="L1693" s="401"/>
      <c r="M1693" s="401"/>
      <c r="N1693" s="401"/>
    </row>
    <row r="1694" spans="1:14" ht="12.75">
      <c r="A1694" s="400"/>
      <c r="B1694" s="400" t="s">
        <v>635</v>
      </c>
      <c r="C1694" s="400" t="s">
        <v>636</v>
      </c>
      <c r="D1694" s="400" t="s">
        <v>2467</v>
      </c>
      <c r="E1694" s="400" t="s">
        <v>2468</v>
      </c>
      <c r="F1694" s="400" t="s">
        <v>636</v>
      </c>
      <c r="G1694" s="400"/>
      <c r="H1694" s="400" t="s">
        <v>220</v>
      </c>
      <c r="I1694" s="400" t="s">
        <v>636</v>
      </c>
      <c r="J1694" s="404">
        <v>252.53</v>
      </c>
      <c r="K1694" s="400" t="s">
        <v>639</v>
      </c>
      <c r="L1694" s="400" t="s">
        <v>640</v>
      </c>
      <c r="M1694" s="400" t="s">
        <v>641</v>
      </c>
      <c r="N1694" s="400" t="s">
        <v>1749</v>
      </c>
    </row>
    <row r="1695" spans="1:14" ht="12.75">
      <c r="A1695" s="401"/>
      <c r="B1695" s="401"/>
      <c r="C1695" s="401"/>
      <c r="D1695" s="401"/>
      <c r="E1695" s="401"/>
      <c r="F1695" s="401"/>
      <c r="G1695" s="401"/>
      <c r="H1695" s="401"/>
      <c r="I1695" s="401"/>
      <c r="J1695" s="403"/>
      <c r="K1695" s="401"/>
      <c r="L1695" s="401"/>
      <c r="M1695" s="401"/>
      <c r="N1695" s="401"/>
    </row>
    <row r="1696" spans="1:14" ht="12.75">
      <c r="A1696" s="400"/>
      <c r="B1696" s="400" t="s">
        <v>635</v>
      </c>
      <c r="C1696" s="400" t="s">
        <v>636</v>
      </c>
      <c r="D1696" s="400" t="s">
        <v>2469</v>
      </c>
      <c r="E1696" s="400" t="s">
        <v>2470</v>
      </c>
      <c r="F1696" s="400" t="s">
        <v>636</v>
      </c>
      <c r="G1696" s="400"/>
      <c r="H1696" s="400" t="s">
        <v>220</v>
      </c>
      <c r="I1696" s="400" t="s">
        <v>636</v>
      </c>
      <c r="J1696" s="404">
        <v>450</v>
      </c>
      <c r="K1696" s="400" t="s">
        <v>639</v>
      </c>
      <c r="L1696" s="400" t="s">
        <v>640</v>
      </c>
      <c r="M1696" s="400" t="s">
        <v>689</v>
      </c>
      <c r="N1696" s="400" t="s">
        <v>2341</v>
      </c>
    </row>
    <row r="1697" spans="1:14" ht="12.75">
      <c r="A1697" s="401"/>
      <c r="B1697" s="401"/>
      <c r="C1697" s="401"/>
      <c r="D1697" s="401"/>
      <c r="E1697" s="401"/>
      <c r="F1697" s="401"/>
      <c r="G1697" s="401"/>
      <c r="H1697" s="401"/>
      <c r="I1697" s="401"/>
      <c r="J1697" s="403"/>
      <c r="K1697" s="401"/>
      <c r="L1697" s="401"/>
      <c r="M1697" s="401"/>
      <c r="N1697" s="401"/>
    </row>
    <row r="1698" spans="1:14" ht="12.75">
      <c r="A1698" s="400"/>
      <c r="B1698" s="400" t="s">
        <v>635</v>
      </c>
      <c r="C1698" s="400" t="s">
        <v>636</v>
      </c>
      <c r="D1698" s="400" t="s">
        <v>2471</v>
      </c>
      <c r="E1698" s="400" t="s">
        <v>2472</v>
      </c>
      <c r="F1698" s="400" t="s">
        <v>636</v>
      </c>
      <c r="G1698" s="400"/>
      <c r="H1698" s="400" t="s">
        <v>220</v>
      </c>
      <c r="I1698" s="400" t="s">
        <v>636</v>
      </c>
      <c r="J1698" s="404">
        <v>390</v>
      </c>
      <c r="K1698" s="400" t="s">
        <v>639</v>
      </c>
      <c r="L1698" s="400" t="s">
        <v>640</v>
      </c>
      <c r="M1698" s="400" t="s">
        <v>689</v>
      </c>
      <c r="N1698" s="400" t="s">
        <v>2345</v>
      </c>
    </row>
    <row r="1699" spans="1:14" ht="12.75">
      <c r="A1699" s="401"/>
      <c r="B1699" s="401"/>
      <c r="C1699" s="401"/>
      <c r="D1699" s="401"/>
      <c r="E1699" s="401"/>
      <c r="F1699" s="401"/>
      <c r="G1699" s="401"/>
      <c r="H1699" s="401"/>
      <c r="I1699" s="401"/>
      <c r="J1699" s="403"/>
      <c r="K1699" s="401"/>
      <c r="L1699" s="401"/>
      <c r="M1699" s="401"/>
      <c r="N1699" s="401"/>
    </row>
    <row r="1700" spans="1:14" ht="12.75">
      <c r="A1700" s="400"/>
      <c r="B1700" s="400" t="s">
        <v>635</v>
      </c>
      <c r="C1700" s="400" t="s">
        <v>636</v>
      </c>
      <c r="D1700" s="400" t="s">
        <v>2473</v>
      </c>
      <c r="E1700" s="400" t="s">
        <v>2474</v>
      </c>
      <c r="F1700" s="400" t="s">
        <v>636</v>
      </c>
      <c r="G1700" s="400"/>
      <c r="H1700" s="400" t="s">
        <v>220</v>
      </c>
      <c r="I1700" s="400" t="s">
        <v>636</v>
      </c>
      <c r="J1700" s="402">
        <v>2544.27</v>
      </c>
      <c r="K1700" s="400" t="s">
        <v>639</v>
      </c>
      <c r="L1700" s="400" t="s">
        <v>640</v>
      </c>
      <c r="M1700" s="400" t="s">
        <v>689</v>
      </c>
      <c r="N1700" s="400" t="s">
        <v>2353</v>
      </c>
    </row>
    <row r="1701" spans="1:14" ht="12.75">
      <c r="A1701" s="401"/>
      <c r="B1701" s="401"/>
      <c r="C1701" s="401"/>
      <c r="D1701" s="401"/>
      <c r="E1701" s="401"/>
      <c r="F1701" s="401"/>
      <c r="G1701" s="401"/>
      <c r="H1701" s="401"/>
      <c r="I1701" s="401"/>
      <c r="J1701" s="403"/>
      <c r="K1701" s="401"/>
      <c r="L1701" s="401"/>
      <c r="M1701" s="401"/>
      <c r="N1701" s="401"/>
    </row>
    <row r="1702" spans="1:14" ht="12.75">
      <c r="A1702" s="400"/>
      <c r="B1702" s="400" t="s">
        <v>635</v>
      </c>
      <c r="C1702" s="400" t="s">
        <v>636</v>
      </c>
      <c r="D1702" s="400" t="s">
        <v>2475</v>
      </c>
      <c r="E1702" s="400" t="s">
        <v>2476</v>
      </c>
      <c r="F1702" s="400" t="s">
        <v>636</v>
      </c>
      <c r="G1702" s="400"/>
      <c r="H1702" s="400" t="s">
        <v>220</v>
      </c>
      <c r="I1702" s="400" t="s">
        <v>636</v>
      </c>
      <c r="J1702" s="402">
        <v>5765.2</v>
      </c>
      <c r="K1702" s="400" t="s">
        <v>639</v>
      </c>
      <c r="L1702" s="400" t="s">
        <v>640</v>
      </c>
      <c r="M1702" s="400" t="s">
        <v>689</v>
      </c>
      <c r="N1702" s="400" t="s">
        <v>2348</v>
      </c>
    </row>
    <row r="1703" spans="1:14" ht="12.75">
      <c r="A1703" s="401"/>
      <c r="B1703" s="401"/>
      <c r="C1703" s="401"/>
      <c r="D1703" s="401"/>
      <c r="E1703" s="401"/>
      <c r="F1703" s="401"/>
      <c r="G1703" s="401"/>
      <c r="H1703" s="401"/>
      <c r="I1703" s="401"/>
      <c r="J1703" s="403"/>
      <c r="K1703" s="401"/>
      <c r="L1703" s="401"/>
      <c r="M1703" s="401"/>
      <c r="N1703" s="401"/>
    </row>
    <row r="1704" spans="1:14" ht="12.75">
      <c r="A1704" s="400"/>
      <c r="B1704" s="400" t="s">
        <v>635</v>
      </c>
      <c r="C1704" s="400" t="s">
        <v>636</v>
      </c>
      <c r="D1704" s="400" t="s">
        <v>2477</v>
      </c>
      <c r="E1704" s="400" t="s">
        <v>2478</v>
      </c>
      <c r="F1704" s="400" t="s">
        <v>636</v>
      </c>
      <c r="G1704" s="400"/>
      <c r="H1704" s="400" t="s">
        <v>220</v>
      </c>
      <c r="I1704" s="400" t="s">
        <v>636</v>
      </c>
      <c r="J1704" s="404">
        <v>875.4</v>
      </c>
      <c r="K1704" s="400" t="s">
        <v>639</v>
      </c>
      <c r="L1704" s="400" t="s">
        <v>640</v>
      </c>
      <c r="M1704" s="400" t="s">
        <v>689</v>
      </c>
      <c r="N1704" s="400" t="s">
        <v>2479</v>
      </c>
    </row>
    <row r="1705" spans="1:14" ht="12.75">
      <c r="A1705" s="401"/>
      <c r="B1705" s="401"/>
      <c r="C1705" s="401"/>
      <c r="D1705" s="401"/>
      <c r="E1705" s="401"/>
      <c r="F1705" s="401"/>
      <c r="G1705" s="401"/>
      <c r="H1705" s="401"/>
      <c r="I1705" s="401"/>
      <c r="J1705" s="403"/>
      <c r="K1705" s="401"/>
      <c r="L1705" s="401"/>
      <c r="M1705" s="401"/>
      <c r="N1705" s="401"/>
    </row>
    <row r="1706" spans="1:14" ht="12.75">
      <c r="A1706" s="400"/>
      <c r="B1706" s="400" t="s">
        <v>635</v>
      </c>
      <c r="C1706" s="400" t="s">
        <v>636</v>
      </c>
      <c r="D1706" s="400" t="s">
        <v>2480</v>
      </c>
      <c r="E1706" s="400" t="s">
        <v>2481</v>
      </c>
      <c r="F1706" s="400" t="s">
        <v>636</v>
      </c>
      <c r="G1706" s="400"/>
      <c r="H1706" s="400" t="s">
        <v>220</v>
      </c>
      <c r="I1706" s="400" t="s">
        <v>636</v>
      </c>
      <c r="J1706" s="404">
        <v>865.2</v>
      </c>
      <c r="K1706" s="400" t="s">
        <v>639</v>
      </c>
      <c r="L1706" s="400" t="s">
        <v>640</v>
      </c>
      <c r="M1706" s="400" t="s">
        <v>689</v>
      </c>
      <c r="N1706" s="400" t="s">
        <v>2348</v>
      </c>
    </row>
    <row r="1707" spans="1:14" ht="12.75">
      <c r="A1707" s="401"/>
      <c r="B1707" s="401"/>
      <c r="C1707" s="401"/>
      <c r="D1707" s="401"/>
      <c r="E1707" s="401"/>
      <c r="F1707" s="401"/>
      <c r="G1707" s="401"/>
      <c r="H1707" s="401"/>
      <c r="I1707" s="401"/>
      <c r="J1707" s="403"/>
      <c r="K1707" s="401"/>
      <c r="L1707" s="401"/>
      <c r="M1707" s="401"/>
      <c r="N1707" s="401"/>
    </row>
    <row r="1708" spans="1:14" ht="12.75">
      <c r="A1708" s="400"/>
      <c r="B1708" s="400" t="s">
        <v>635</v>
      </c>
      <c r="C1708" s="400" t="s">
        <v>636</v>
      </c>
      <c r="D1708" s="400" t="s">
        <v>2482</v>
      </c>
      <c r="E1708" s="400" t="s">
        <v>2483</v>
      </c>
      <c r="F1708" s="400" t="s">
        <v>636</v>
      </c>
      <c r="G1708" s="400"/>
      <c r="H1708" s="400" t="s">
        <v>220</v>
      </c>
      <c r="I1708" s="400" t="s">
        <v>636</v>
      </c>
      <c r="J1708" s="404">
        <v>760</v>
      </c>
      <c r="K1708" s="400" t="s">
        <v>639</v>
      </c>
      <c r="L1708" s="400" t="s">
        <v>640</v>
      </c>
      <c r="M1708" s="400" t="s">
        <v>689</v>
      </c>
      <c r="N1708" s="400" t="s">
        <v>2341</v>
      </c>
    </row>
    <row r="1709" spans="1:14" ht="12.75">
      <c r="A1709" s="401"/>
      <c r="B1709" s="401"/>
      <c r="C1709" s="401"/>
      <c r="D1709" s="401"/>
      <c r="E1709" s="401"/>
      <c r="F1709" s="401"/>
      <c r="G1709" s="401"/>
      <c r="H1709" s="401"/>
      <c r="I1709" s="401"/>
      <c r="J1709" s="403"/>
      <c r="K1709" s="401"/>
      <c r="L1709" s="401"/>
      <c r="M1709" s="401"/>
      <c r="N1709" s="401"/>
    </row>
    <row r="1710" spans="1:14" ht="12.75">
      <c r="A1710" s="400"/>
      <c r="B1710" s="400" t="s">
        <v>635</v>
      </c>
      <c r="C1710" s="400" t="s">
        <v>636</v>
      </c>
      <c r="D1710" s="400" t="s">
        <v>2484</v>
      </c>
      <c r="E1710" s="400" t="s">
        <v>2485</v>
      </c>
      <c r="F1710" s="400" t="s">
        <v>636</v>
      </c>
      <c r="G1710" s="400"/>
      <c r="H1710" s="400" t="s">
        <v>220</v>
      </c>
      <c r="I1710" s="400" t="s">
        <v>636</v>
      </c>
      <c r="J1710" s="404">
        <v>263.55</v>
      </c>
      <c r="K1710" s="400" t="s">
        <v>639</v>
      </c>
      <c r="L1710" s="400" t="s">
        <v>640</v>
      </c>
      <c r="M1710" s="400" t="s">
        <v>689</v>
      </c>
      <c r="N1710" s="400" t="s">
        <v>2353</v>
      </c>
    </row>
    <row r="1711" spans="1:14" ht="12.75">
      <c r="A1711" s="401"/>
      <c r="B1711" s="401"/>
      <c r="C1711" s="401"/>
      <c r="D1711" s="401"/>
      <c r="E1711" s="401"/>
      <c r="F1711" s="401"/>
      <c r="G1711" s="401"/>
      <c r="H1711" s="401"/>
      <c r="I1711" s="401"/>
      <c r="J1711" s="403"/>
      <c r="K1711" s="401"/>
      <c r="L1711" s="401"/>
      <c r="M1711" s="401"/>
      <c r="N1711" s="401"/>
    </row>
    <row r="1712" spans="1:14" ht="12.75">
      <c r="A1712" s="400"/>
      <c r="B1712" s="400" t="s">
        <v>635</v>
      </c>
      <c r="C1712" s="400" t="s">
        <v>636</v>
      </c>
      <c r="D1712" s="400" t="s">
        <v>2486</v>
      </c>
      <c r="E1712" s="400" t="s">
        <v>2487</v>
      </c>
      <c r="F1712" s="400" t="s">
        <v>636</v>
      </c>
      <c r="G1712" s="400"/>
      <c r="H1712" s="400" t="s">
        <v>220</v>
      </c>
      <c r="I1712" s="400" t="s">
        <v>636</v>
      </c>
      <c r="J1712" s="404">
        <v>800</v>
      </c>
      <c r="K1712" s="400" t="s">
        <v>639</v>
      </c>
      <c r="L1712" s="400" t="s">
        <v>640</v>
      </c>
      <c r="M1712" s="400" t="s">
        <v>689</v>
      </c>
      <c r="N1712" s="400" t="s">
        <v>2479</v>
      </c>
    </row>
    <row r="1713" spans="1:14" ht="12.75">
      <c r="A1713" s="401"/>
      <c r="B1713" s="401"/>
      <c r="C1713" s="401"/>
      <c r="D1713" s="401"/>
      <c r="E1713" s="401"/>
      <c r="F1713" s="401"/>
      <c r="G1713" s="401"/>
      <c r="H1713" s="401"/>
      <c r="I1713" s="401"/>
      <c r="J1713" s="403"/>
      <c r="K1713" s="401"/>
      <c r="L1713" s="401"/>
      <c r="M1713" s="401"/>
      <c r="N1713" s="401"/>
    </row>
    <row r="1714" spans="1:14" ht="12.75">
      <c r="A1714" s="400"/>
      <c r="B1714" s="400" t="s">
        <v>635</v>
      </c>
      <c r="C1714" s="400" t="s">
        <v>636</v>
      </c>
      <c r="D1714" s="400" t="s">
        <v>2488</v>
      </c>
      <c r="E1714" s="400" t="s">
        <v>2489</v>
      </c>
      <c r="F1714" s="400" t="s">
        <v>636</v>
      </c>
      <c r="G1714" s="400"/>
      <c r="H1714" s="400" t="s">
        <v>220</v>
      </c>
      <c r="I1714" s="400" t="s">
        <v>636</v>
      </c>
      <c r="J1714" s="402">
        <v>1997.5</v>
      </c>
      <c r="K1714" s="400" t="s">
        <v>639</v>
      </c>
      <c r="L1714" s="400" t="s">
        <v>640</v>
      </c>
      <c r="M1714" s="400" t="s">
        <v>689</v>
      </c>
      <c r="N1714" s="400" t="s">
        <v>2341</v>
      </c>
    </row>
    <row r="1715" spans="1:14" ht="12.75">
      <c r="A1715" s="401"/>
      <c r="B1715" s="401"/>
      <c r="C1715" s="401"/>
      <c r="D1715" s="401"/>
      <c r="E1715" s="401"/>
      <c r="F1715" s="401"/>
      <c r="G1715" s="401"/>
      <c r="H1715" s="401"/>
      <c r="I1715" s="401"/>
      <c r="J1715" s="403"/>
      <c r="K1715" s="401"/>
      <c r="L1715" s="401"/>
      <c r="M1715" s="401"/>
      <c r="N1715" s="401"/>
    </row>
    <row r="1716" spans="1:14" ht="12.75">
      <c r="A1716" s="400"/>
      <c r="B1716" s="400" t="s">
        <v>635</v>
      </c>
      <c r="C1716" s="400" t="s">
        <v>636</v>
      </c>
      <c r="D1716" s="400" t="s">
        <v>2490</v>
      </c>
      <c r="E1716" s="400" t="s">
        <v>2491</v>
      </c>
      <c r="F1716" s="400" t="s">
        <v>636</v>
      </c>
      <c r="G1716" s="400"/>
      <c r="H1716" s="400" t="s">
        <v>220</v>
      </c>
      <c r="I1716" s="400" t="s">
        <v>636</v>
      </c>
      <c r="J1716" s="402">
        <v>5203.5</v>
      </c>
      <c r="K1716" s="400" t="s">
        <v>639</v>
      </c>
      <c r="L1716" s="400" t="s">
        <v>645</v>
      </c>
      <c r="M1716" s="400" t="s">
        <v>689</v>
      </c>
      <c r="N1716" s="400" t="s">
        <v>2492</v>
      </c>
    </row>
    <row r="1717" spans="1:14" ht="12.75">
      <c r="A1717" s="401"/>
      <c r="B1717" s="401"/>
      <c r="C1717" s="401"/>
      <c r="D1717" s="401"/>
      <c r="E1717" s="401"/>
      <c r="F1717" s="401"/>
      <c r="G1717" s="401"/>
      <c r="H1717" s="401"/>
      <c r="I1717" s="401"/>
      <c r="J1717" s="403"/>
      <c r="K1717" s="401"/>
      <c r="L1717" s="401"/>
      <c r="M1717" s="401"/>
      <c r="N1717" s="401"/>
    </row>
    <row r="1718" spans="1:14" ht="12.75">
      <c r="A1718" s="400"/>
      <c r="B1718" s="400" t="s">
        <v>635</v>
      </c>
      <c r="C1718" s="400" t="s">
        <v>636</v>
      </c>
      <c r="D1718" s="400" t="s">
        <v>2493</v>
      </c>
      <c r="E1718" s="400" t="s">
        <v>2494</v>
      </c>
      <c r="F1718" s="400" t="s">
        <v>636</v>
      </c>
      <c r="G1718" s="400"/>
      <c r="H1718" s="400" t="s">
        <v>220</v>
      </c>
      <c r="I1718" s="400" t="s">
        <v>636</v>
      </c>
      <c r="J1718" s="402">
        <v>3328</v>
      </c>
      <c r="K1718" s="400" t="s">
        <v>639</v>
      </c>
      <c r="L1718" s="400" t="s">
        <v>645</v>
      </c>
      <c r="M1718" s="400" t="s">
        <v>689</v>
      </c>
      <c r="N1718" s="400" t="s">
        <v>2495</v>
      </c>
    </row>
    <row r="1719" spans="1:14" ht="12.75">
      <c r="A1719" s="401"/>
      <c r="B1719" s="401"/>
      <c r="C1719" s="401"/>
      <c r="D1719" s="401"/>
      <c r="E1719" s="401"/>
      <c r="F1719" s="401"/>
      <c r="G1719" s="401"/>
      <c r="H1719" s="401"/>
      <c r="I1719" s="401"/>
      <c r="J1719" s="403"/>
      <c r="K1719" s="401"/>
      <c r="L1719" s="401"/>
      <c r="M1719" s="401"/>
      <c r="N1719" s="401"/>
    </row>
    <row r="1720" spans="1:14" ht="12.75">
      <c r="A1720" s="400"/>
      <c r="B1720" s="400" t="s">
        <v>635</v>
      </c>
      <c r="C1720" s="400" t="s">
        <v>636</v>
      </c>
      <c r="D1720" s="400" t="s">
        <v>2496</v>
      </c>
      <c r="E1720" s="400" t="s">
        <v>2497</v>
      </c>
      <c r="F1720" s="400" t="s">
        <v>636</v>
      </c>
      <c r="G1720" s="400"/>
      <c r="H1720" s="400" t="s">
        <v>220</v>
      </c>
      <c r="I1720" s="400" t="s">
        <v>636</v>
      </c>
      <c r="J1720" s="402">
        <v>1738</v>
      </c>
      <c r="K1720" s="400" t="s">
        <v>639</v>
      </c>
      <c r="L1720" s="400" t="s">
        <v>645</v>
      </c>
      <c r="M1720" s="400" t="s">
        <v>689</v>
      </c>
      <c r="N1720" s="400" t="s">
        <v>2498</v>
      </c>
    </row>
    <row r="1721" spans="1:14" ht="12.75">
      <c r="A1721" s="401"/>
      <c r="B1721" s="401"/>
      <c r="C1721" s="401"/>
      <c r="D1721" s="401"/>
      <c r="E1721" s="401"/>
      <c r="F1721" s="401"/>
      <c r="G1721" s="401"/>
      <c r="H1721" s="401"/>
      <c r="I1721" s="401"/>
      <c r="J1721" s="403"/>
      <c r="K1721" s="401"/>
      <c r="L1721" s="401"/>
      <c r="M1721" s="401"/>
      <c r="N1721" s="401"/>
    </row>
    <row r="1722" spans="1:14" ht="12.75">
      <c r="A1722" s="400"/>
      <c r="B1722" s="400" t="s">
        <v>635</v>
      </c>
      <c r="C1722" s="400" t="s">
        <v>636</v>
      </c>
      <c r="D1722" s="400" t="s">
        <v>2499</v>
      </c>
      <c r="E1722" s="400" t="s">
        <v>2500</v>
      </c>
      <c r="F1722" s="400" t="s">
        <v>636</v>
      </c>
      <c r="G1722" s="400"/>
      <c r="H1722" s="400" t="s">
        <v>220</v>
      </c>
      <c r="I1722" s="400" t="s">
        <v>636</v>
      </c>
      <c r="J1722" s="404">
        <v>356</v>
      </c>
      <c r="K1722" s="400" t="s">
        <v>639</v>
      </c>
      <c r="L1722" s="400" t="s">
        <v>645</v>
      </c>
      <c r="M1722" s="400" t="s">
        <v>689</v>
      </c>
      <c r="N1722" s="400" t="s">
        <v>2501</v>
      </c>
    </row>
    <row r="1723" spans="1:14" ht="12.75">
      <c r="A1723" s="401"/>
      <c r="B1723" s="401"/>
      <c r="C1723" s="401"/>
      <c r="D1723" s="401"/>
      <c r="E1723" s="401"/>
      <c r="F1723" s="401"/>
      <c r="G1723" s="401"/>
      <c r="H1723" s="401"/>
      <c r="I1723" s="401"/>
      <c r="J1723" s="403"/>
      <c r="K1723" s="401"/>
      <c r="L1723" s="401"/>
      <c r="M1723" s="401"/>
      <c r="N1723" s="401"/>
    </row>
    <row r="1724" spans="1:14" ht="12.75">
      <c r="A1724" s="400"/>
      <c r="B1724" s="400" t="s">
        <v>635</v>
      </c>
      <c r="C1724" s="400" t="s">
        <v>636</v>
      </c>
      <c r="D1724" s="400" t="s">
        <v>2502</v>
      </c>
      <c r="E1724" s="400" t="s">
        <v>2503</v>
      </c>
      <c r="F1724" s="400" t="s">
        <v>636</v>
      </c>
      <c r="G1724" s="400"/>
      <c r="H1724" s="400" t="s">
        <v>220</v>
      </c>
      <c r="I1724" s="400" t="s">
        <v>636</v>
      </c>
      <c r="J1724" s="402">
        <v>2862</v>
      </c>
      <c r="K1724" s="400" t="s">
        <v>639</v>
      </c>
      <c r="L1724" s="400" t="s">
        <v>645</v>
      </c>
      <c r="M1724" s="400" t="s">
        <v>689</v>
      </c>
      <c r="N1724" s="400" t="s">
        <v>2501</v>
      </c>
    </row>
    <row r="1725" spans="1:14" ht="12.75">
      <c r="A1725" s="401"/>
      <c r="B1725" s="401"/>
      <c r="C1725" s="401"/>
      <c r="D1725" s="401"/>
      <c r="E1725" s="401"/>
      <c r="F1725" s="401"/>
      <c r="G1725" s="401"/>
      <c r="H1725" s="401"/>
      <c r="I1725" s="401"/>
      <c r="J1725" s="403"/>
      <c r="K1725" s="401"/>
      <c r="L1725" s="401"/>
      <c r="M1725" s="401"/>
      <c r="N1725" s="401"/>
    </row>
    <row r="1726" spans="1:14" ht="12.75">
      <c r="A1726" s="400"/>
      <c r="B1726" s="400" t="s">
        <v>635</v>
      </c>
      <c r="C1726" s="400" t="s">
        <v>636</v>
      </c>
      <c r="D1726" s="400" t="s">
        <v>2504</v>
      </c>
      <c r="E1726" s="400" t="s">
        <v>2505</v>
      </c>
      <c r="F1726" s="400" t="s">
        <v>636</v>
      </c>
      <c r="G1726" s="400"/>
      <c r="H1726" s="400" t="s">
        <v>220</v>
      </c>
      <c r="I1726" s="400" t="s">
        <v>636</v>
      </c>
      <c r="J1726" s="402">
        <v>5093</v>
      </c>
      <c r="K1726" s="400" t="s">
        <v>639</v>
      </c>
      <c r="L1726" s="400" t="s">
        <v>645</v>
      </c>
      <c r="M1726" s="400" t="s">
        <v>689</v>
      </c>
      <c r="N1726" s="400" t="s">
        <v>2506</v>
      </c>
    </row>
    <row r="1727" spans="1:14" ht="12.75">
      <c r="A1727" s="401"/>
      <c r="B1727" s="401"/>
      <c r="C1727" s="401"/>
      <c r="D1727" s="401"/>
      <c r="E1727" s="401"/>
      <c r="F1727" s="401"/>
      <c r="G1727" s="401"/>
      <c r="H1727" s="401"/>
      <c r="I1727" s="401"/>
      <c r="J1727" s="403"/>
      <c r="K1727" s="401"/>
      <c r="L1727" s="401"/>
      <c r="M1727" s="401"/>
      <c r="N1727" s="401"/>
    </row>
    <row r="1728" spans="1:14" ht="12.75">
      <c r="A1728" s="400"/>
      <c r="B1728" s="400" t="s">
        <v>635</v>
      </c>
      <c r="C1728" s="400" t="s">
        <v>636</v>
      </c>
      <c r="D1728" s="400" t="s">
        <v>2507</v>
      </c>
      <c r="E1728" s="400" t="s">
        <v>2508</v>
      </c>
      <c r="F1728" s="400" t="s">
        <v>636</v>
      </c>
      <c r="G1728" s="400"/>
      <c r="H1728" s="400" t="s">
        <v>220</v>
      </c>
      <c r="I1728" s="400" t="s">
        <v>636</v>
      </c>
      <c r="J1728" s="402">
        <v>4350</v>
      </c>
      <c r="K1728" s="400" t="s">
        <v>639</v>
      </c>
      <c r="L1728" s="400" t="s">
        <v>645</v>
      </c>
      <c r="M1728" s="400" t="s">
        <v>754</v>
      </c>
      <c r="N1728" s="400" t="s">
        <v>2509</v>
      </c>
    </row>
    <row r="1729" spans="1:14" ht="12.75">
      <c r="A1729" s="401"/>
      <c r="B1729" s="401"/>
      <c r="C1729" s="401"/>
      <c r="D1729" s="401"/>
      <c r="E1729" s="401"/>
      <c r="F1729" s="401"/>
      <c r="G1729" s="401"/>
      <c r="H1729" s="401"/>
      <c r="I1729" s="401"/>
      <c r="J1729" s="403"/>
      <c r="K1729" s="401"/>
      <c r="L1729" s="401"/>
      <c r="M1729" s="401"/>
      <c r="N1729" s="401"/>
    </row>
    <row r="1730" spans="1:14" ht="12.75">
      <c r="A1730" s="400"/>
      <c r="B1730" s="400" t="s">
        <v>635</v>
      </c>
      <c r="C1730" s="400" t="s">
        <v>636</v>
      </c>
      <c r="D1730" s="400" t="s">
        <v>2510</v>
      </c>
      <c r="E1730" s="400" t="s">
        <v>2511</v>
      </c>
      <c r="F1730" s="400" t="s">
        <v>636</v>
      </c>
      <c r="G1730" s="400"/>
      <c r="H1730" s="400" t="s">
        <v>220</v>
      </c>
      <c r="I1730" s="400" t="s">
        <v>636</v>
      </c>
      <c r="J1730" s="402">
        <v>10150</v>
      </c>
      <c r="K1730" s="400" t="s">
        <v>639</v>
      </c>
      <c r="L1730" s="400" t="s">
        <v>640</v>
      </c>
      <c r="M1730" s="400" t="s">
        <v>754</v>
      </c>
      <c r="N1730" s="400" t="s">
        <v>2195</v>
      </c>
    </row>
    <row r="1731" spans="1:14" ht="12.75">
      <c r="A1731" s="401"/>
      <c r="B1731" s="401"/>
      <c r="C1731" s="401"/>
      <c r="D1731" s="401"/>
      <c r="E1731" s="401"/>
      <c r="F1731" s="401"/>
      <c r="G1731" s="401"/>
      <c r="H1731" s="401"/>
      <c r="I1731" s="401"/>
      <c r="J1731" s="403"/>
      <c r="K1731" s="401"/>
      <c r="L1731" s="401"/>
      <c r="M1731" s="401"/>
      <c r="N1731" s="401"/>
    </row>
    <row r="1732" spans="1:14" ht="12.75">
      <c r="A1732" s="400"/>
      <c r="B1732" s="400" t="s">
        <v>635</v>
      </c>
      <c r="C1732" s="400" t="s">
        <v>636</v>
      </c>
      <c r="D1732" s="400" t="s">
        <v>2512</v>
      </c>
      <c r="E1732" s="400" t="s">
        <v>2513</v>
      </c>
      <c r="F1732" s="400" t="s">
        <v>636</v>
      </c>
      <c r="G1732" s="400"/>
      <c r="H1732" s="400" t="s">
        <v>220</v>
      </c>
      <c r="I1732" s="400" t="s">
        <v>636</v>
      </c>
      <c r="J1732" s="404">
        <v>252.53</v>
      </c>
      <c r="K1732" s="400" t="s">
        <v>639</v>
      </c>
      <c r="L1732" s="400" t="s">
        <v>640</v>
      </c>
      <c r="M1732" s="400" t="s">
        <v>641</v>
      </c>
      <c r="N1732" s="400" t="s">
        <v>1749</v>
      </c>
    </row>
    <row r="1733" spans="1:14" ht="12.75">
      <c r="A1733" s="401"/>
      <c r="B1733" s="401"/>
      <c r="C1733" s="401"/>
      <c r="D1733" s="401"/>
      <c r="E1733" s="401"/>
      <c r="F1733" s="401"/>
      <c r="G1733" s="401"/>
      <c r="H1733" s="401"/>
      <c r="I1733" s="401"/>
      <c r="J1733" s="403"/>
      <c r="K1733" s="401"/>
      <c r="L1733" s="401"/>
      <c r="M1733" s="401"/>
      <c r="N1733" s="401"/>
    </row>
    <row r="1734" spans="1:14" ht="12.75">
      <c r="A1734" s="400"/>
      <c r="B1734" s="400" t="s">
        <v>635</v>
      </c>
      <c r="C1734" s="400" t="s">
        <v>636</v>
      </c>
      <c r="D1734" s="400" t="s">
        <v>2514</v>
      </c>
      <c r="E1734" s="400" t="s">
        <v>2515</v>
      </c>
      <c r="F1734" s="400" t="s">
        <v>636</v>
      </c>
      <c r="G1734" s="400"/>
      <c r="H1734" s="400" t="s">
        <v>220</v>
      </c>
      <c r="I1734" s="400" t="s">
        <v>636</v>
      </c>
      <c r="J1734" s="404">
        <v>111.68</v>
      </c>
      <c r="K1734" s="400" t="s">
        <v>639</v>
      </c>
      <c r="L1734" s="400" t="s">
        <v>645</v>
      </c>
      <c r="M1734" s="400" t="s">
        <v>641</v>
      </c>
      <c r="N1734" s="400" t="s">
        <v>2516</v>
      </c>
    </row>
    <row r="1735" spans="1:14" ht="12.75">
      <c r="A1735" s="401"/>
      <c r="B1735" s="401"/>
      <c r="C1735" s="401"/>
      <c r="D1735" s="401"/>
      <c r="E1735" s="401"/>
      <c r="F1735" s="401"/>
      <c r="G1735" s="401"/>
      <c r="H1735" s="401"/>
      <c r="I1735" s="401"/>
      <c r="J1735" s="403"/>
      <c r="K1735" s="401"/>
      <c r="L1735" s="401"/>
      <c r="M1735" s="401"/>
      <c r="N1735" s="401"/>
    </row>
    <row r="1736" spans="1:14" ht="12.75">
      <c r="A1736" s="400"/>
      <c r="B1736" s="400" t="s">
        <v>635</v>
      </c>
      <c r="C1736" s="400" t="s">
        <v>636</v>
      </c>
      <c r="D1736" s="400" t="s">
        <v>2517</v>
      </c>
      <c r="E1736" s="400" t="s">
        <v>2518</v>
      </c>
      <c r="F1736" s="400" t="s">
        <v>636</v>
      </c>
      <c r="G1736" s="400"/>
      <c r="H1736" s="400" t="s">
        <v>220</v>
      </c>
      <c r="I1736" s="400" t="s">
        <v>636</v>
      </c>
      <c r="J1736" s="404">
        <v>252.53</v>
      </c>
      <c r="K1736" s="400" t="s">
        <v>639</v>
      </c>
      <c r="L1736" s="400" t="s">
        <v>640</v>
      </c>
      <c r="M1736" s="400" t="s">
        <v>641</v>
      </c>
      <c r="N1736" s="400" t="s">
        <v>1749</v>
      </c>
    </row>
    <row r="1737" spans="1:14" ht="12.75">
      <c r="A1737" s="401"/>
      <c r="B1737" s="401"/>
      <c r="C1737" s="401"/>
      <c r="D1737" s="401"/>
      <c r="E1737" s="401"/>
      <c r="F1737" s="401"/>
      <c r="G1737" s="401"/>
      <c r="H1737" s="401"/>
      <c r="I1737" s="401"/>
      <c r="J1737" s="403"/>
      <c r="K1737" s="401"/>
      <c r="L1737" s="401"/>
      <c r="M1737" s="401"/>
      <c r="N1737" s="401"/>
    </row>
    <row r="1738" spans="1:14" ht="12.75">
      <c r="A1738" s="400"/>
      <c r="B1738" s="400" t="s">
        <v>635</v>
      </c>
      <c r="C1738" s="400" t="s">
        <v>636</v>
      </c>
      <c r="D1738" s="400" t="s">
        <v>2519</v>
      </c>
      <c r="E1738" s="400" t="s">
        <v>2520</v>
      </c>
      <c r="F1738" s="400" t="s">
        <v>636</v>
      </c>
      <c r="G1738" s="400"/>
      <c r="H1738" s="400" t="s">
        <v>220</v>
      </c>
      <c r="I1738" s="400" t="s">
        <v>636</v>
      </c>
      <c r="J1738" s="404">
        <v>82.51</v>
      </c>
      <c r="K1738" s="400" t="s">
        <v>639</v>
      </c>
      <c r="L1738" s="400" t="s">
        <v>645</v>
      </c>
      <c r="M1738" s="400" t="s">
        <v>641</v>
      </c>
      <c r="N1738" s="400" t="s">
        <v>2516</v>
      </c>
    </row>
    <row r="1739" spans="1:14" ht="12.75">
      <c r="A1739" s="401"/>
      <c r="B1739" s="401"/>
      <c r="C1739" s="401"/>
      <c r="D1739" s="401"/>
      <c r="E1739" s="401"/>
      <c r="F1739" s="401"/>
      <c r="G1739" s="401"/>
      <c r="H1739" s="401"/>
      <c r="I1739" s="401"/>
      <c r="J1739" s="403"/>
      <c r="K1739" s="401"/>
      <c r="L1739" s="401"/>
      <c r="M1739" s="401"/>
      <c r="N1739" s="401"/>
    </row>
    <row r="1740" spans="1:14" ht="12.75">
      <c r="A1740" s="400"/>
      <c r="B1740" s="400" t="s">
        <v>635</v>
      </c>
      <c r="C1740" s="400" t="s">
        <v>636</v>
      </c>
      <c r="D1740" s="400" t="s">
        <v>2521</v>
      </c>
      <c r="E1740" s="400" t="s">
        <v>2522</v>
      </c>
      <c r="F1740" s="400" t="s">
        <v>636</v>
      </c>
      <c r="G1740" s="400"/>
      <c r="H1740" s="400" t="s">
        <v>220</v>
      </c>
      <c r="I1740" s="400" t="s">
        <v>636</v>
      </c>
      <c r="J1740" s="402">
        <v>22320.88</v>
      </c>
      <c r="K1740" s="400" t="s">
        <v>639</v>
      </c>
      <c r="L1740" s="400" t="s">
        <v>819</v>
      </c>
      <c r="M1740" s="400" t="s">
        <v>835</v>
      </c>
      <c r="N1740" s="400" t="s">
        <v>1894</v>
      </c>
    </row>
    <row r="1741" spans="1:14" ht="12.75">
      <c r="A1741" s="401"/>
      <c r="B1741" s="401"/>
      <c r="C1741" s="401"/>
      <c r="D1741" s="401"/>
      <c r="E1741" s="401"/>
      <c r="F1741" s="401"/>
      <c r="G1741" s="401"/>
      <c r="H1741" s="401"/>
      <c r="I1741" s="401"/>
      <c r="J1741" s="403"/>
      <c r="K1741" s="401"/>
      <c r="L1741" s="401"/>
      <c r="M1741" s="401"/>
      <c r="N1741" s="401"/>
    </row>
    <row r="1742" spans="1:14" ht="12.75">
      <c r="A1742" s="400"/>
      <c r="B1742" s="400" t="s">
        <v>635</v>
      </c>
      <c r="C1742" s="400" t="s">
        <v>636</v>
      </c>
      <c r="D1742" s="400" t="s">
        <v>2521</v>
      </c>
      <c r="E1742" s="400" t="s">
        <v>2523</v>
      </c>
      <c r="F1742" s="400" t="s">
        <v>636</v>
      </c>
      <c r="G1742" s="400"/>
      <c r="H1742" s="400" t="s">
        <v>220</v>
      </c>
      <c r="I1742" s="400" t="s">
        <v>636</v>
      </c>
      <c r="J1742" s="402">
        <v>13818</v>
      </c>
      <c r="K1742" s="400" t="s">
        <v>639</v>
      </c>
      <c r="L1742" s="400" t="s">
        <v>816</v>
      </c>
      <c r="M1742" s="400" t="s">
        <v>835</v>
      </c>
      <c r="N1742" s="400" t="s">
        <v>1894</v>
      </c>
    </row>
    <row r="1743" spans="1:14" ht="12.75">
      <c r="A1743" s="401"/>
      <c r="B1743" s="401"/>
      <c r="C1743" s="401"/>
      <c r="D1743" s="401"/>
      <c r="E1743" s="401"/>
      <c r="F1743" s="401"/>
      <c r="G1743" s="401"/>
      <c r="H1743" s="401"/>
      <c r="I1743" s="401"/>
      <c r="J1743" s="403"/>
      <c r="K1743" s="401"/>
      <c r="L1743" s="401"/>
      <c r="M1743" s="401"/>
      <c r="N1743" s="401"/>
    </row>
    <row r="1744" ht="12.75">
      <c r="J1744" s="140">
        <f>SUM(J2:J1742)</f>
        <v>1565803.8100000005</v>
      </c>
    </row>
  </sheetData>
  <sheetProtection/>
  <autoFilter ref="H2:N1746"/>
  <mergeCells count="1218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A360:A361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L464:L465"/>
    <mergeCell ref="M464:M465"/>
    <mergeCell ref="N464:N465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L466:L467"/>
    <mergeCell ref="M466:M467"/>
    <mergeCell ref="N466:N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A486:A487"/>
    <mergeCell ref="B486:B487"/>
    <mergeCell ref="C486:C487"/>
    <mergeCell ref="D486:D487"/>
    <mergeCell ref="E486:E487"/>
    <mergeCell ref="F486:F487"/>
    <mergeCell ref="G490:G491"/>
    <mergeCell ref="H490:H491"/>
    <mergeCell ref="M486:M487"/>
    <mergeCell ref="N486:N487"/>
    <mergeCell ref="G486:G487"/>
    <mergeCell ref="H486:H487"/>
    <mergeCell ref="I486:I487"/>
    <mergeCell ref="J486:J487"/>
    <mergeCell ref="K486:K487"/>
    <mergeCell ref="L486:L487"/>
    <mergeCell ref="A490:A491"/>
    <mergeCell ref="B490:B491"/>
    <mergeCell ref="C490:C491"/>
    <mergeCell ref="D490:D491"/>
    <mergeCell ref="E490:E491"/>
    <mergeCell ref="F490:F491"/>
    <mergeCell ref="I490:I491"/>
    <mergeCell ref="J490:J491"/>
    <mergeCell ref="K490:K491"/>
    <mergeCell ref="L490:L491"/>
    <mergeCell ref="M490:M491"/>
    <mergeCell ref="N490:N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L494:L495"/>
    <mergeCell ref="M494:M495"/>
    <mergeCell ref="N494:N495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L498:L499"/>
    <mergeCell ref="M498:M499"/>
    <mergeCell ref="N498:N499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N500:N501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L524:L525"/>
    <mergeCell ref="M524:M525"/>
    <mergeCell ref="N524:N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N526:N527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N528:N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L530:L531"/>
    <mergeCell ref="M530:M531"/>
    <mergeCell ref="N530:N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L532:L533"/>
    <mergeCell ref="M532:M533"/>
    <mergeCell ref="N532:N533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L534:L535"/>
    <mergeCell ref="M534:M535"/>
    <mergeCell ref="N534:N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L536:L537"/>
    <mergeCell ref="M536:M537"/>
    <mergeCell ref="N536:N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N538:N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J542:J543"/>
    <mergeCell ref="K542:K543"/>
    <mergeCell ref="L542:L543"/>
    <mergeCell ref="M542:M543"/>
    <mergeCell ref="N542:N543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L544:L545"/>
    <mergeCell ref="M544:M545"/>
    <mergeCell ref="N544:N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L548:L549"/>
    <mergeCell ref="M548:M549"/>
    <mergeCell ref="N548:N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M554:M555"/>
    <mergeCell ref="N554:N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L556:L557"/>
    <mergeCell ref="M556:M557"/>
    <mergeCell ref="N556:N557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L568:L569"/>
    <mergeCell ref="M568:M569"/>
    <mergeCell ref="N568:N569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I574:I575"/>
    <mergeCell ref="J574:J575"/>
    <mergeCell ref="K574:K575"/>
    <mergeCell ref="L574:L575"/>
    <mergeCell ref="M574:M575"/>
    <mergeCell ref="N574:N575"/>
    <mergeCell ref="A576:A577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L576:L577"/>
    <mergeCell ref="M576:M577"/>
    <mergeCell ref="N576:N577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I578:I579"/>
    <mergeCell ref="J578:J579"/>
    <mergeCell ref="K578:K579"/>
    <mergeCell ref="L578:L579"/>
    <mergeCell ref="M578:M579"/>
    <mergeCell ref="N578:N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L584:L585"/>
    <mergeCell ref="M584:M585"/>
    <mergeCell ref="N584:N585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I586:I587"/>
    <mergeCell ref="J586:J587"/>
    <mergeCell ref="K586:K587"/>
    <mergeCell ref="L586:L587"/>
    <mergeCell ref="M586:M587"/>
    <mergeCell ref="N586:N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J588:J589"/>
    <mergeCell ref="K588:K589"/>
    <mergeCell ref="L588:L589"/>
    <mergeCell ref="M588:M589"/>
    <mergeCell ref="N588:N589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L590:L591"/>
    <mergeCell ref="M590:M591"/>
    <mergeCell ref="N590:N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M592:M593"/>
    <mergeCell ref="N592:N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4:I595"/>
    <mergeCell ref="J594:J595"/>
    <mergeCell ref="K594:K595"/>
    <mergeCell ref="L594:L595"/>
    <mergeCell ref="M594:M595"/>
    <mergeCell ref="N594:N59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L596:L597"/>
    <mergeCell ref="M596:M597"/>
    <mergeCell ref="N596:N597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N602:N603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4:I605"/>
    <mergeCell ref="J604:J605"/>
    <mergeCell ref="K604:K605"/>
    <mergeCell ref="L604:L605"/>
    <mergeCell ref="M604:M605"/>
    <mergeCell ref="N604:N605"/>
    <mergeCell ref="A606:A607"/>
    <mergeCell ref="B606:B607"/>
    <mergeCell ref="C606:C607"/>
    <mergeCell ref="D606:D607"/>
    <mergeCell ref="E606:E607"/>
    <mergeCell ref="F606:F607"/>
    <mergeCell ref="G606:G607"/>
    <mergeCell ref="H606:H607"/>
    <mergeCell ref="I606:I607"/>
    <mergeCell ref="J606:J607"/>
    <mergeCell ref="K606:K607"/>
    <mergeCell ref="L606:L607"/>
    <mergeCell ref="M606:M607"/>
    <mergeCell ref="N606:N607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A610:A611"/>
    <mergeCell ref="B610:B611"/>
    <mergeCell ref="C610:C611"/>
    <mergeCell ref="D610:D611"/>
    <mergeCell ref="E610:E611"/>
    <mergeCell ref="F610:F611"/>
    <mergeCell ref="G610:G611"/>
    <mergeCell ref="H610:H611"/>
    <mergeCell ref="I610:I611"/>
    <mergeCell ref="J610:J611"/>
    <mergeCell ref="K610:K611"/>
    <mergeCell ref="L610:L611"/>
    <mergeCell ref="M610:M611"/>
    <mergeCell ref="N610:N611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14:A615"/>
    <mergeCell ref="B614:B615"/>
    <mergeCell ref="C614:C615"/>
    <mergeCell ref="D614:D615"/>
    <mergeCell ref="E614:E615"/>
    <mergeCell ref="F614:F615"/>
    <mergeCell ref="G614:G615"/>
    <mergeCell ref="H614:H615"/>
    <mergeCell ref="I614:I615"/>
    <mergeCell ref="J614:J615"/>
    <mergeCell ref="K614:K615"/>
    <mergeCell ref="L614:L615"/>
    <mergeCell ref="M614:M615"/>
    <mergeCell ref="N614:N615"/>
    <mergeCell ref="A616:A617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L616:L617"/>
    <mergeCell ref="M616:M617"/>
    <mergeCell ref="N616:N617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K618:K619"/>
    <mergeCell ref="L618:L619"/>
    <mergeCell ref="M618:M619"/>
    <mergeCell ref="N618:N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L620:L621"/>
    <mergeCell ref="M620:M621"/>
    <mergeCell ref="N620:N621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A624:A625"/>
    <mergeCell ref="B624:B625"/>
    <mergeCell ref="C624:C625"/>
    <mergeCell ref="D624:D625"/>
    <mergeCell ref="E624:E625"/>
    <mergeCell ref="F624:F625"/>
    <mergeCell ref="G624:G625"/>
    <mergeCell ref="H624:H625"/>
    <mergeCell ref="I624:I625"/>
    <mergeCell ref="J624:J625"/>
    <mergeCell ref="K624:K625"/>
    <mergeCell ref="L624:L625"/>
    <mergeCell ref="M624:M625"/>
    <mergeCell ref="N624:N625"/>
    <mergeCell ref="A626:A627"/>
    <mergeCell ref="B626:B627"/>
    <mergeCell ref="C626:C627"/>
    <mergeCell ref="D626:D627"/>
    <mergeCell ref="E626:E627"/>
    <mergeCell ref="F626:F627"/>
    <mergeCell ref="G626:G627"/>
    <mergeCell ref="H626:H627"/>
    <mergeCell ref="I626:I627"/>
    <mergeCell ref="J626:J627"/>
    <mergeCell ref="K626:K627"/>
    <mergeCell ref="L626:L627"/>
    <mergeCell ref="M626:M627"/>
    <mergeCell ref="N626:N627"/>
    <mergeCell ref="A628:A629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L628:L629"/>
    <mergeCell ref="M628:M629"/>
    <mergeCell ref="N628:N629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M630:M631"/>
    <mergeCell ref="N630:N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K632:K633"/>
    <mergeCell ref="L632:L633"/>
    <mergeCell ref="M632:M633"/>
    <mergeCell ref="N632:N633"/>
    <mergeCell ref="A634:A635"/>
    <mergeCell ref="B634:B635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L634:L635"/>
    <mergeCell ref="M634:M635"/>
    <mergeCell ref="N634:N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M636:M637"/>
    <mergeCell ref="N636:N637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I639"/>
    <mergeCell ref="J638:J639"/>
    <mergeCell ref="K638:K639"/>
    <mergeCell ref="L638:L639"/>
    <mergeCell ref="M638:M639"/>
    <mergeCell ref="N638:N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42:A643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N644:N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J646:J647"/>
    <mergeCell ref="K646:K647"/>
    <mergeCell ref="L646:L647"/>
    <mergeCell ref="M646:M647"/>
    <mergeCell ref="N646:N647"/>
    <mergeCell ref="A648:A649"/>
    <mergeCell ref="B648:B649"/>
    <mergeCell ref="C648:C649"/>
    <mergeCell ref="D648:D649"/>
    <mergeCell ref="E648:E649"/>
    <mergeCell ref="F648:F649"/>
    <mergeCell ref="G648:G649"/>
    <mergeCell ref="H648:H649"/>
    <mergeCell ref="I648:I649"/>
    <mergeCell ref="J648:J649"/>
    <mergeCell ref="K648:K649"/>
    <mergeCell ref="L648:L649"/>
    <mergeCell ref="M648:M649"/>
    <mergeCell ref="N648:N649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A652:A653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L656:L657"/>
    <mergeCell ref="M656:M657"/>
    <mergeCell ref="N656:N657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N658:N659"/>
    <mergeCell ref="A660:A661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N660:N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A664:A665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A666:A667"/>
    <mergeCell ref="B666:B667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A676:A677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A682:A683"/>
    <mergeCell ref="B682:B683"/>
    <mergeCell ref="C682:C683"/>
    <mergeCell ref="D682:D683"/>
    <mergeCell ref="E682:E683"/>
    <mergeCell ref="F682:F683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A684:A685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A686:A687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A688:A689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A690:A691"/>
    <mergeCell ref="B690:B691"/>
    <mergeCell ref="C690:C691"/>
    <mergeCell ref="D690:D691"/>
    <mergeCell ref="E690:E691"/>
    <mergeCell ref="F690:F691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A692:A693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K692:K693"/>
    <mergeCell ref="L692:L693"/>
    <mergeCell ref="M692:M693"/>
    <mergeCell ref="N692:N693"/>
    <mergeCell ref="A694:A695"/>
    <mergeCell ref="B694:B695"/>
    <mergeCell ref="C694:C695"/>
    <mergeCell ref="D694:D695"/>
    <mergeCell ref="E694:E695"/>
    <mergeCell ref="F694:F695"/>
    <mergeCell ref="G694:G695"/>
    <mergeCell ref="H694:H695"/>
    <mergeCell ref="I694:I695"/>
    <mergeCell ref="J694:J695"/>
    <mergeCell ref="K694:K695"/>
    <mergeCell ref="L694:L695"/>
    <mergeCell ref="M694:M695"/>
    <mergeCell ref="N694:N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I696:I697"/>
    <mergeCell ref="J696:J697"/>
    <mergeCell ref="K696:K697"/>
    <mergeCell ref="L696:L697"/>
    <mergeCell ref="M696:M697"/>
    <mergeCell ref="N696:N697"/>
    <mergeCell ref="A698:A699"/>
    <mergeCell ref="B698:B699"/>
    <mergeCell ref="C698:C699"/>
    <mergeCell ref="D698:D699"/>
    <mergeCell ref="E698:E699"/>
    <mergeCell ref="F698:F699"/>
    <mergeCell ref="G698:G699"/>
    <mergeCell ref="H698:H699"/>
    <mergeCell ref="I698:I699"/>
    <mergeCell ref="J698:J699"/>
    <mergeCell ref="K698:K699"/>
    <mergeCell ref="L698:L699"/>
    <mergeCell ref="M698:M699"/>
    <mergeCell ref="N698:N699"/>
    <mergeCell ref="A700:A701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4:A705"/>
    <mergeCell ref="B704:B705"/>
    <mergeCell ref="C704:C705"/>
    <mergeCell ref="D704:D705"/>
    <mergeCell ref="E704:E705"/>
    <mergeCell ref="F704:F705"/>
    <mergeCell ref="G704:G705"/>
    <mergeCell ref="H704:H705"/>
    <mergeCell ref="I704:I705"/>
    <mergeCell ref="J704:J705"/>
    <mergeCell ref="K704:K705"/>
    <mergeCell ref="L704:L705"/>
    <mergeCell ref="M704:M705"/>
    <mergeCell ref="N704:N705"/>
    <mergeCell ref="A706:A707"/>
    <mergeCell ref="B706:B707"/>
    <mergeCell ref="C706:C707"/>
    <mergeCell ref="D706:D707"/>
    <mergeCell ref="E706:E707"/>
    <mergeCell ref="F706:F707"/>
    <mergeCell ref="G706:G707"/>
    <mergeCell ref="H706:H707"/>
    <mergeCell ref="I706:I707"/>
    <mergeCell ref="J706:J707"/>
    <mergeCell ref="K706:K707"/>
    <mergeCell ref="L706:L707"/>
    <mergeCell ref="M706:M707"/>
    <mergeCell ref="N706:N707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L708:L709"/>
    <mergeCell ref="M708:M709"/>
    <mergeCell ref="N708:N709"/>
    <mergeCell ref="A710:A711"/>
    <mergeCell ref="B710:B711"/>
    <mergeCell ref="C710:C711"/>
    <mergeCell ref="D710:D711"/>
    <mergeCell ref="E710:E711"/>
    <mergeCell ref="F710:F711"/>
    <mergeCell ref="G710:G711"/>
    <mergeCell ref="H710:H711"/>
    <mergeCell ref="I710:I711"/>
    <mergeCell ref="J710:J711"/>
    <mergeCell ref="K710:K711"/>
    <mergeCell ref="L710:L711"/>
    <mergeCell ref="M710:M711"/>
    <mergeCell ref="N710:N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N712:N713"/>
    <mergeCell ref="A714:A715"/>
    <mergeCell ref="B714:B715"/>
    <mergeCell ref="C714:C715"/>
    <mergeCell ref="D714:D715"/>
    <mergeCell ref="E714:E715"/>
    <mergeCell ref="F714:F715"/>
    <mergeCell ref="G714:G715"/>
    <mergeCell ref="H714:H715"/>
    <mergeCell ref="I714:I715"/>
    <mergeCell ref="J714:J715"/>
    <mergeCell ref="K714:K715"/>
    <mergeCell ref="L714:L715"/>
    <mergeCell ref="M714:M715"/>
    <mergeCell ref="N714:N715"/>
    <mergeCell ref="A716:A717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L716:L717"/>
    <mergeCell ref="M716:M717"/>
    <mergeCell ref="N716:N717"/>
    <mergeCell ref="A718:A719"/>
    <mergeCell ref="B718:B719"/>
    <mergeCell ref="C718:C719"/>
    <mergeCell ref="D718:D719"/>
    <mergeCell ref="E718:E719"/>
    <mergeCell ref="F718:F719"/>
    <mergeCell ref="G718:G719"/>
    <mergeCell ref="H718:H719"/>
    <mergeCell ref="I718:I719"/>
    <mergeCell ref="J718:J719"/>
    <mergeCell ref="K718:K719"/>
    <mergeCell ref="L718:L719"/>
    <mergeCell ref="M718:M719"/>
    <mergeCell ref="N718:N719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K720:K721"/>
    <mergeCell ref="L720:L721"/>
    <mergeCell ref="M720:M721"/>
    <mergeCell ref="N720:N721"/>
    <mergeCell ref="A722:A723"/>
    <mergeCell ref="B722:B723"/>
    <mergeCell ref="C722:C723"/>
    <mergeCell ref="D722:D723"/>
    <mergeCell ref="E722:E723"/>
    <mergeCell ref="F722:F723"/>
    <mergeCell ref="G722:G723"/>
    <mergeCell ref="H722:H723"/>
    <mergeCell ref="I722:I723"/>
    <mergeCell ref="J722:J723"/>
    <mergeCell ref="K722:K723"/>
    <mergeCell ref="L722:L723"/>
    <mergeCell ref="M722:M723"/>
    <mergeCell ref="N722:N723"/>
    <mergeCell ref="A724:A725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L724:L725"/>
    <mergeCell ref="M724:M725"/>
    <mergeCell ref="N724:N725"/>
    <mergeCell ref="A726:A727"/>
    <mergeCell ref="B726:B727"/>
    <mergeCell ref="C726:C727"/>
    <mergeCell ref="D726:D727"/>
    <mergeCell ref="E726:E727"/>
    <mergeCell ref="F726:F727"/>
    <mergeCell ref="G726:G727"/>
    <mergeCell ref="H726:H727"/>
    <mergeCell ref="I726:I727"/>
    <mergeCell ref="J726:J727"/>
    <mergeCell ref="K726:K727"/>
    <mergeCell ref="L726:L727"/>
    <mergeCell ref="M726:M727"/>
    <mergeCell ref="N726:N727"/>
    <mergeCell ref="A728:A729"/>
    <mergeCell ref="B728:B729"/>
    <mergeCell ref="C728:C729"/>
    <mergeCell ref="D728:D729"/>
    <mergeCell ref="E728:E729"/>
    <mergeCell ref="F728:F729"/>
    <mergeCell ref="G728:G729"/>
    <mergeCell ref="H728:H729"/>
    <mergeCell ref="I728:I729"/>
    <mergeCell ref="J728:J729"/>
    <mergeCell ref="K728:K729"/>
    <mergeCell ref="L728:L729"/>
    <mergeCell ref="M728:M729"/>
    <mergeCell ref="N728:N729"/>
    <mergeCell ref="A730:A731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N734:N735"/>
    <mergeCell ref="A736:A737"/>
    <mergeCell ref="B736:B737"/>
    <mergeCell ref="C736:C737"/>
    <mergeCell ref="D736:D737"/>
    <mergeCell ref="E736:E737"/>
    <mergeCell ref="F736:F737"/>
    <mergeCell ref="G736:G737"/>
    <mergeCell ref="H736:H737"/>
    <mergeCell ref="I736:I737"/>
    <mergeCell ref="J736:J737"/>
    <mergeCell ref="K736:K737"/>
    <mergeCell ref="L736:L737"/>
    <mergeCell ref="M736:M737"/>
    <mergeCell ref="N736:N737"/>
    <mergeCell ref="A738:A739"/>
    <mergeCell ref="B738:B739"/>
    <mergeCell ref="C738:C739"/>
    <mergeCell ref="D738:D739"/>
    <mergeCell ref="E738:E739"/>
    <mergeCell ref="F738:F739"/>
    <mergeCell ref="G738:G739"/>
    <mergeCell ref="H738:H739"/>
    <mergeCell ref="I738:I739"/>
    <mergeCell ref="J738:J739"/>
    <mergeCell ref="K738:K739"/>
    <mergeCell ref="L738:L739"/>
    <mergeCell ref="M738:M739"/>
    <mergeCell ref="N738:N739"/>
    <mergeCell ref="A740:A741"/>
    <mergeCell ref="B740:B741"/>
    <mergeCell ref="C740:C741"/>
    <mergeCell ref="D740:D741"/>
    <mergeCell ref="E740:E741"/>
    <mergeCell ref="F740:F741"/>
    <mergeCell ref="G740:G741"/>
    <mergeCell ref="H740:H741"/>
    <mergeCell ref="I740:I741"/>
    <mergeCell ref="J740:J741"/>
    <mergeCell ref="K740:K741"/>
    <mergeCell ref="L740:L741"/>
    <mergeCell ref="M740:M741"/>
    <mergeCell ref="N740:N741"/>
    <mergeCell ref="A742:A743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M742:M743"/>
    <mergeCell ref="N742:N743"/>
    <mergeCell ref="A744:A745"/>
    <mergeCell ref="B744:B745"/>
    <mergeCell ref="C744:C745"/>
    <mergeCell ref="D744:D745"/>
    <mergeCell ref="E744:E745"/>
    <mergeCell ref="F744:F745"/>
    <mergeCell ref="G744:G745"/>
    <mergeCell ref="H744:H745"/>
    <mergeCell ref="I744:I745"/>
    <mergeCell ref="J744:J745"/>
    <mergeCell ref="K744:K745"/>
    <mergeCell ref="L744:L745"/>
    <mergeCell ref="M744:M745"/>
    <mergeCell ref="N744:N745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I746:I747"/>
    <mergeCell ref="J746:J747"/>
    <mergeCell ref="K746:K747"/>
    <mergeCell ref="L746:L747"/>
    <mergeCell ref="M746:M747"/>
    <mergeCell ref="N746:N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L748:L749"/>
    <mergeCell ref="M748:M749"/>
    <mergeCell ref="N748:N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M750:M751"/>
    <mergeCell ref="N750:N751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I752:I753"/>
    <mergeCell ref="J752:J753"/>
    <mergeCell ref="K752:K753"/>
    <mergeCell ref="L752:L753"/>
    <mergeCell ref="M752:M753"/>
    <mergeCell ref="N752:N753"/>
    <mergeCell ref="A754:A755"/>
    <mergeCell ref="B754:B755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K754:K755"/>
    <mergeCell ref="L754:L755"/>
    <mergeCell ref="M754:M755"/>
    <mergeCell ref="N754:N755"/>
    <mergeCell ref="A756:A757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L756:L757"/>
    <mergeCell ref="M756:M757"/>
    <mergeCell ref="N756:N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M758:M759"/>
    <mergeCell ref="N758:N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4:A765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L764:L765"/>
    <mergeCell ref="M764:M765"/>
    <mergeCell ref="N764:N765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I766:I767"/>
    <mergeCell ref="J766:J767"/>
    <mergeCell ref="K766:K767"/>
    <mergeCell ref="L766:L767"/>
    <mergeCell ref="M766:M767"/>
    <mergeCell ref="N766:N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J768:J769"/>
    <mergeCell ref="K768:K769"/>
    <mergeCell ref="L768:L769"/>
    <mergeCell ref="M768:M769"/>
    <mergeCell ref="N768:N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70:I771"/>
    <mergeCell ref="J770:J771"/>
    <mergeCell ref="K770:K771"/>
    <mergeCell ref="L770:L771"/>
    <mergeCell ref="M770:M771"/>
    <mergeCell ref="N770:N771"/>
    <mergeCell ref="A772:A773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L772:L773"/>
    <mergeCell ref="M772:M773"/>
    <mergeCell ref="N772:N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L774:L775"/>
    <mergeCell ref="M774:M775"/>
    <mergeCell ref="N774:N775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I776:I777"/>
    <mergeCell ref="J776:J777"/>
    <mergeCell ref="K776:K777"/>
    <mergeCell ref="L776:L777"/>
    <mergeCell ref="M776:M777"/>
    <mergeCell ref="N776:N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L778:L779"/>
    <mergeCell ref="M778:M779"/>
    <mergeCell ref="N778:N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L780:L781"/>
    <mergeCell ref="M780:M781"/>
    <mergeCell ref="N780:N781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82:I783"/>
    <mergeCell ref="J782:J783"/>
    <mergeCell ref="K782:K783"/>
    <mergeCell ref="L782:L783"/>
    <mergeCell ref="M782:M783"/>
    <mergeCell ref="N782:N783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I784:I785"/>
    <mergeCell ref="J784:J785"/>
    <mergeCell ref="K784:K785"/>
    <mergeCell ref="L784:L785"/>
    <mergeCell ref="M784:M785"/>
    <mergeCell ref="N784:N785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6:I787"/>
    <mergeCell ref="J786:J787"/>
    <mergeCell ref="K786:K787"/>
    <mergeCell ref="L786:L787"/>
    <mergeCell ref="M786:M787"/>
    <mergeCell ref="N786:N787"/>
    <mergeCell ref="A788:A789"/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L788:L789"/>
    <mergeCell ref="M788:M789"/>
    <mergeCell ref="N788:N789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I794:I795"/>
    <mergeCell ref="J794:J795"/>
    <mergeCell ref="K794:K795"/>
    <mergeCell ref="L794:L795"/>
    <mergeCell ref="M794:M795"/>
    <mergeCell ref="N794:N795"/>
    <mergeCell ref="A796:A797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L796:L797"/>
    <mergeCell ref="M796:M797"/>
    <mergeCell ref="N796:N797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L798:L799"/>
    <mergeCell ref="M798:M799"/>
    <mergeCell ref="N798:N799"/>
    <mergeCell ref="A800:A801"/>
    <mergeCell ref="B800:B801"/>
    <mergeCell ref="C800:C801"/>
    <mergeCell ref="D800:D801"/>
    <mergeCell ref="E800:E801"/>
    <mergeCell ref="F800:F801"/>
    <mergeCell ref="G800:G801"/>
    <mergeCell ref="H800:H801"/>
    <mergeCell ref="I800:I801"/>
    <mergeCell ref="J800:J801"/>
    <mergeCell ref="K800:K801"/>
    <mergeCell ref="L800:L801"/>
    <mergeCell ref="M800:M801"/>
    <mergeCell ref="N800:N801"/>
    <mergeCell ref="A802:A803"/>
    <mergeCell ref="B802:B803"/>
    <mergeCell ref="C802:C803"/>
    <mergeCell ref="D802:D803"/>
    <mergeCell ref="E802:E803"/>
    <mergeCell ref="F802:F803"/>
    <mergeCell ref="G802:G803"/>
    <mergeCell ref="H802:H803"/>
    <mergeCell ref="I802:I803"/>
    <mergeCell ref="J802:J803"/>
    <mergeCell ref="K802:K803"/>
    <mergeCell ref="L802:L803"/>
    <mergeCell ref="M802:M803"/>
    <mergeCell ref="N802:N803"/>
    <mergeCell ref="A804:A805"/>
    <mergeCell ref="B804:B805"/>
    <mergeCell ref="C804:C805"/>
    <mergeCell ref="D804:D805"/>
    <mergeCell ref="E804:E805"/>
    <mergeCell ref="F804:F805"/>
    <mergeCell ref="G804:G805"/>
    <mergeCell ref="H804:H805"/>
    <mergeCell ref="I804:I805"/>
    <mergeCell ref="J804:J805"/>
    <mergeCell ref="K804:K805"/>
    <mergeCell ref="L804:L805"/>
    <mergeCell ref="M804:M805"/>
    <mergeCell ref="N804:N805"/>
    <mergeCell ref="A806:A807"/>
    <mergeCell ref="B806:B807"/>
    <mergeCell ref="C806:C807"/>
    <mergeCell ref="D806:D807"/>
    <mergeCell ref="E806:E807"/>
    <mergeCell ref="F806:F807"/>
    <mergeCell ref="G806:G807"/>
    <mergeCell ref="H806:H807"/>
    <mergeCell ref="I806:I807"/>
    <mergeCell ref="J806:J807"/>
    <mergeCell ref="K806:K807"/>
    <mergeCell ref="L806:L807"/>
    <mergeCell ref="M806:M807"/>
    <mergeCell ref="N806:N807"/>
    <mergeCell ref="A808:A809"/>
    <mergeCell ref="B808:B809"/>
    <mergeCell ref="C808:C809"/>
    <mergeCell ref="D808:D809"/>
    <mergeCell ref="E808:E809"/>
    <mergeCell ref="F808:F809"/>
    <mergeCell ref="G808:G809"/>
    <mergeCell ref="H808:H809"/>
    <mergeCell ref="I808:I809"/>
    <mergeCell ref="J808:J809"/>
    <mergeCell ref="K808:K809"/>
    <mergeCell ref="L808:L809"/>
    <mergeCell ref="M808:M809"/>
    <mergeCell ref="N808:N809"/>
    <mergeCell ref="A810:A811"/>
    <mergeCell ref="B810:B811"/>
    <mergeCell ref="C810:C811"/>
    <mergeCell ref="D810:D811"/>
    <mergeCell ref="E810:E811"/>
    <mergeCell ref="F810:F811"/>
    <mergeCell ref="G810:G811"/>
    <mergeCell ref="H810:H811"/>
    <mergeCell ref="I810:I811"/>
    <mergeCell ref="J810:J811"/>
    <mergeCell ref="K810:K811"/>
    <mergeCell ref="L810:L811"/>
    <mergeCell ref="M810:M811"/>
    <mergeCell ref="N810:N811"/>
    <mergeCell ref="A812:A813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L812:L813"/>
    <mergeCell ref="M812:M813"/>
    <mergeCell ref="N812:N813"/>
    <mergeCell ref="A814:A815"/>
    <mergeCell ref="B814:B815"/>
    <mergeCell ref="C814:C815"/>
    <mergeCell ref="D814:D815"/>
    <mergeCell ref="E814:E815"/>
    <mergeCell ref="F814:F815"/>
    <mergeCell ref="G814:G815"/>
    <mergeCell ref="H814:H815"/>
    <mergeCell ref="I814:I815"/>
    <mergeCell ref="J814:J815"/>
    <mergeCell ref="K814:K815"/>
    <mergeCell ref="L814:L815"/>
    <mergeCell ref="M814:M815"/>
    <mergeCell ref="N814:N815"/>
    <mergeCell ref="A816:A817"/>
    <mergeCell ref="B816:B817"/>
    <mergeCell ref="C816:C817"/>
    <mergeCell ref="D816:D817"/>
    <mergeCell ref="E816:E817"/>
    <mergeCell ref="F816:F817"/>
    <mergeCell ref="G816:G817"/>
    <mergeCell ref="H816:H817"/>
    <mergeCell ref="I816:I817"/>
    <mergeCell ref="J816:J817"/>
    <mergeCell ref="K816:K817"/>
    <mergeCell ref="L816:L817"/>
    <mergeCell ref="M816:M817"/>
    <mergeCell ref="N816:N817"/>
    <mergeCell ref="A818:A819"/>
    <mergeCell ref="B818:B819"/>
    <mergeCell ref="C818:C819"/>
    <mergeCell ref="D818:D819"/>
    <mergeCell ref="E818:E819"/>
    <mergeCell ref="F818:F819"/>
    <mergeCell ref="G818:G819"/>
    <mergeCell ref="H818:H819"/>
    <mergeCell ref="I818:I819"/>
    <mergeCell ref="J818:J819"/>
    <mergeCell ref="K818:K819"/>
    <mergeCell ref="L818:L819"/>
    <mergeCell ref="M818:M819"/>
    <mergeCell ref="N818:N819"/>
    <mergeCell ref="A820:A821"/>
    <mergeCell ref="B820:B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22:A823"/>
    <mergeCell ref="B822:B823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I824:I825"/>
    <mergeCell ref="J824:J825"/>
    <mergeCell ref="K824:K825"/>
    <mergeCell ref="L824:L825"/>
    <mergeCell ref="M824:M825"/>
    <mergeCell ref="N824:N825"/>
    <mergeCell ref="A826:A827"/>
    <mergeCell ref="B826:B827"/>
    <mergeCell ref="C826:C827"/>
    <mergeCell ref="D826:D827"/>
    <mergeCell ref="E826:E827"/>
    <mergeCell ref="F826:F827"/>
    <mergeCell ref="G826:G827"/>
    <mergeCell ref="H826:H827"/>
    <mergeCell ref="I826:I827"/>
    <mergeCell ref="J826:J827"/>
    <mergeCell ref="K826:K827"/>
    <mergeCell ref="L826:L827"/>
    <mergeCell ref="M826:M827"/>
    <mergeCell ref="N826:N827"/>
    <mergeCell ref="A828:A829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L828:L829"/>
    <mergeCell ref="M828:M829"/>
    <mergeCell ref="N828:N829"/>
    <mergeCell ref="A830:A831"/>
    <mergeCell ref="B830:B831"/>
    <mergeCell ref="C830:C831"/>
    <mergeCell ref="D830:D831"/>
    <mergeCell ref="E830:E831"/>
    <mergeCell ref="F830:F831"/>
    <mergeCell ref="G830:G831"/>
    <mergeCell ref="H830:H831"/>
    <mergeCell ref="I830:I831"/>
    <mergeCell ref="J830:J831"/>
    <mergeCell ref="K830:K831"/>
    <mergeCell ref="L830:L831"/>
    <mergeCell ref="M830:M831"/>
    <mergeCell ref="N830:N831"/>
    <mergeCell ref="A832:A833"/>
    <mergeCell ref="B832:B833"/>
    <mergeCell ref="C832:C833"/>
    <mergeCell ref="D832:D833"/>
    <mergeCell ref="E832:E833"/>
    <mergeCell ref="F832:F833"/>
    <mergeCell ref="G832:G833"/>
    <mergeCell ref="H832:H833"/>
    <mergeCell ref="I832:I833"/>
    <mergeCell ref="J832:J833"/>
    <mergeCell ref="K832:K833"/>
    <mergeCell ref="L832:L833"/>
    <mergeCell ref="M832:M833"/>
    <mergeCell ref="N832:N833"/>
    <mergeCell ref="A834:A835"/>
    <mergeCell ref="B834:B835"/>
    <mergeCell ref="C834:C835"/>
    <mergeCell ref="D834:D835"/>
    <mergeCell ref="E834:E835"/>
    <mergeCell ref="F834:F835"/>
    <mergeCell ref="G834:G835"/>
    <mergeCell ref="H834:H835"/>
    <mergeCell ref="I834:I835"/>
    <mergeCell ref="J834:J835"/>
    <mergeCell ref="K834:K835"/>
    <mergeCell ref="L834:L835"/>
    <mergeCell ref="M834:M835"/>
    <mergeCell ref="N834:N835"/>
    <mergeCell ref="A836:A837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L836:L837"/>
    <mergeCell ref="M836:M837"/>
    <mergeCell ref="N836:N837"/>
    <mergeCell ref="A838:A839"/>
    <mergeCell ref="B838:B839"/>
    <mergeCell ref="C838:C839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L838:L839"/>
    <mergeCell ref="M838:M839"/>
    <mergeCell ref="N838:N839"/>
    <mergeCell ref="A840:A841"/>
    <mergeCell ref="B840:B841"/>
    <mergeCell ref="C840:C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L840:L841"/>
    <mergeCell ref="M840:M841"/>
    <mergeCell ref="N840:N841"/>
    <mergeCell ref="A842:A843"/>
    <mergeCell ref="B842:B843"/>
    <mergeCell ref="C842:C843"/>
    <mergeCell ref="D842:D843"/>
    <mergeCell ref="E842:E843"/>
    <mergeCell ref="F842:F843"/>
    <mergeCell ref="G842:G843"/>
    <mergeCell ref="H842:H843"/>
    <mergeCell ref="I842:I843"/>
    <mergeCell ref="J842:J843"/>
    <mergeCell ref="K842:K843"/>
    <mergeCell ref="L842:L843"/>
    <mergeCell ref="M842:M843"/>
    <mergeCell ref="N842:N843"/>
    <mergeCell ref="A844:A845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L844:L845"/>
    <mergeCell ref="M844:M845"/>
    <mergeCell ref="N844:N845"/>
    <mergeCell ref="A846:A847"/>
    <mergeCell ref="B846:B847"/>
    <mergeCell ref="C846:C847"/>
    <mergeCell ref="D846:D847"/>
    <mergeCell ref="E846:E847"/>
    <mergeCell ref="F846:F847"/>
    <mergeCell ref="G846:G847"/>
    <mergeCell ref="H846:H847"/>
    <mergeCell ref="I846:I847"/>
    <mergeCell ref="J846:J847"/>
    <mergeCell ref="K846:K847"/>
    <mergeCell ref="L846:L847"/>
    <mergeCell ref="M846:M847"/>
    <mergeCell ref="N846:N847"/>
    <mergeCell ref="A848:A849"/>
    <mergeCell ref="B848:B849"/>
    <mergeCell ref="C848:C849"/>
    <mergeCell ref="D848:D849"/>
    <mergeCell ref="E848:E849"/>
    <mergeCell ref="F848:F849"/>
    <mergeCell ref="G848:G849"/>
    <mergeCell ref="H848:H849"/>
    <mergeCell ref="I848:I849"/>
    <mergeCell ref="J848:J849"/>
    <mergeCell ref="K848:K849"/>
    <mergeCell ref="L848:L849"/>
    <mergeCell ref="M848:M849"/>
    <mergeCell ref="N848:N849"/>
    <mergeCell ref="A850:A851"/>
    <mergeCell ref="B850:B851"/>
    <mergeCell ref="C850:C851"/>
    <mergeCell ref="D850:D851"/>
    <mergeCell ref="E850:E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A852:A853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54:A855"/>
    <mergeCell ref="B854:B855"/>
    <mergeCell ref="C854:C855"/>
    <mergeCell ref="D854:D855"/>
    <mergeCell ref="E854:E855"/>
    <mergeCell ref="F854:F855"/>
    <mergeCell ref="G854:G855"/>
    <mergeCell ref="H854:H855"/>
    <mergeCell ref="I854:I855"/>
    <mergeCell ref="J854:J855"/>
    <mergeCell ref="K854:K855"/>
    <mergeCell ref="L854:L855"/>
    <mergeCell ref="M854:M855"/>
    <mergeCell ref="N854:N855"/>
    <mergeCell ref="A856:A857"/>
    <mergeCell ref="B856:B857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N856:N857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I858:I859"/>
    <mergeCell ref="J858:J859"/>
    <mergeCell ref="K858:K859"/>
    <mergeCell ref="L858:L859"/>
    <mergeCell ref="M858:M859"/>
    <mergeCell ref="N858:N859"/>
    <mergeCell ref="A860:A861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K860:K861"/>
    <mergeCell ref="L860:L861"/>
    <mergeCell ref="M860:M861"/>
    <mergeCell ref="N860:N861"/>
    <mergeCell ref="A862:A863"/>
    <mergeCell ref="B862:B863"/>
    <mergeCell ref="C862:C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L862:L863"/>
    <mergeCell ref="M862:M863"/>
    <mergeCell ref="N862:N863"/>
    <mergeCell ref="A864:A865"/>
    <mergeCell ref="B864:B865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K864:K865"/>
    <mergeCell ref="L864:L865"/>
    <mergeCell ref="M864:M865"/>
    <mergeCell ref="N864:N865"/>
    <mergeCell ref="A866:A867"/>
    <mergeCell ref="B866:B867"/>
    <mergeCell ref="C866:C867"/>
    <mergeCell ref="D866:D867"/>
    <mergeCell ref="E866:E867"/>
    <mergeCell ref="F866:F867"/>
    <mergeCell ref="G866:G867"/>
    <mergeCell ref="H866:H867"/>
    <mergeCell ref="I866:I867"/>
    <mergeCell ref="J866:J867"/>
    <mergeCell ref="K866:K867"/>
    <mergeCell ref="L866:L867"/>
    <mergeCell ref="M866:M867"/>
    <mergeCell ref="N866:N867"/>
    <mergeCell ref="A868:A869"/>
    <mergeCell ref="B868:B869"/>
    <mergeCell ref="C868:C869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L868:L869"/>
    <mergeCell ref="M868:M869"/>
    <mergeCell ref="N868:N869"/>
    <mergeCell ref="A870:A871"/>
    <mergeCell ref="B870:B871"/>
    <mergeCell ref="C870:C871"/>
    <mergeCell ref="D870:D871"/>
    <mergeCell ref="E870:E871"/>
    <mergeCell ref="F870:F871"/>
    <mergeCell ref="G870:G871"/>
    <mergeCell ref="H870:H871"/>
    <mergeCell ref="I870:I871"/>
    <mergeCell ref="J870:J871"/>
    <mergeCell ref="K870:K871"/>
    <mergeCell ref="L870:L871"/>
    <mergeCell ref="M870:M871"/>
    <mergeCell ref="N870:N871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I872:I873"/>
    <mergeCell ref="J872:J873"/>
    <mergeCell ref="K872:K873"/>
    <mergeCell ref="L872:L873"/>
    <mergeCell ref="M872:M873"/>
    <mergeCell ref="N872:N873"/>
    <mergeCell ref="A874:A875"/>
    <mergeCell ref="B874:B875"/>
    <mergeCell ref="C874:C875"/>
    <mergeCell ref="D874:D875"/>
    <mergeCell ref="E874:E875"/>
    <mergeCell ref="F874:F875"/>
    <mergeCell ref="G874:G875"/>
    <mergeCell ref="H874:H875"/>
    <mergeCell ref="I874:I875"/>
    <mergeCell ref="J874:J875"/>
    <mergeCell ref="K874:K875"/>
    <mergeCell ref="L874:L875"/>
    <mergeCell ref="M874:M875"/>
    <mergeCell ref="N874:N875"/>
    <mergeCell ref="A876:A877"/>
    <mergeCell ref="B876:B877"/>
    <mergeCell ref="C876:C877"/>
    <mergeCell ref="D876:D877"/>
    <mergeCell ref="E876:E877"/>
    <mergeCell ref="F876:F877"/>
    <mergeCell ref="G876:G877"/>
    <mergeCell ref="H876:H877"/>
    <mergeCell ref="I876:I877"/>
    <mergeCell ref="J876:J877"/>
    <mergeCell ref="K876:K877"/>
    <mergeCell ref="L876:L877"/>
    <mergeCell ref="M876:M877"/>
    <mergeCell ref="N876:N877"/>
    <mergeCell ref="A878:A879"/>
    <mergeCell ref="B878:B879"/>
    <mergeCell ref="C878:C879"/>
    <mergeCell ref="D878:D879"/>
    <mergeCell ref="E878:E879"/>
    <mergeCell ref="F878:F879"/>
    <mergeCell ref="G878:G879"/>
    <mergeCell ref="H878:H879"/>
    <mergeCell ref="I878:I879"/>
    <mergeCell ref="J878:J879"/>
    <mergeCell ref="K878:K879"/>
    <mergeCell ref="L878:L879"/>
    <mergeCell ref="M878:M879"/>
    <mergeCell ref="N878:N879"/>
    <mergeCell ref="A880:A881"/>
    <mergeCell ref="B880:B881"/>
    <mergeCell ref="C880:C881"/>
    <mergeCell ref="D880:D881"/>
    <mergeCell ref="E880:E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84:A885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L884:L885"/>
    <mergeCell ref="M884:M885"/>
    <mergeCell ref="N884:N885"/>
    <mergeCell ref="A886:A887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J886:J887"/>
    <mergeCell ref="K886:K887"/>
    <mergeCell ref="L886:L887"/>
    <mergeCell ref="M886:M887"/>
    <mergeCell ref="N886:N887"/>
    <mergeCell ref="A888:A889"/>
    <mergeCell ref="B888:B889"/>
    <mergeCell ref="C888:C889"/>
    <mergeCell ref="D888:D889"/>
    <mergeCell ref="E888:E889"/>
    <mergeCell ref="F888:F889"/>
    <mergeCell ref="G888:G889"/>
    <mergeCell ref="H888:H889"/>
    <mergeCell ref="I888:I889"/>
    <mergeCell ref="J888:J889"/>
    <mergeCell ref="K888:K889"/>
    <mergeCell ref="L888:L889"/>
    <mergeCell ref="M888:M889"/>
    <mergeCell ref="N888:N889"/>
    <mergeCell ref="A890:A891"/>
    <mergeCell ref="B890:B891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K890:K891"/>
    <mergeCell ref="L890:L891"/>
    <mergeCell ref="M890:M891"/>
    <mergeCell ref="N890:N891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L892:L893"/>
    <mergeCell ref="M892:M893"/>
    <mergeCell ref="N892:N893"/>
    <mergeCell ref="A894:A895"/>
    <mergeCell ref="B894:B895"/>
    <mergeCell ref="C894:C895"/>
    <mergeCell ref="D894:D895"/>
    <mergeCell ref="E894:E895"/>
    <mergeCell ref="F894:F895"/>
    <mergeCell ref="G894:G895"/>
    <mergeCell ref="H894:H895"/>
    <mergeCell ref="I894:I895"/>
    <mergeCell ref="J894:J895"/>
    <mergeCell ref="K894:K895"/>
    <mergeCell ref="L894:L895"/>
    <mergeCell ref="M894:M895"/>
    <mergeCell ref="N894:N895"/>
    <mergeCell ref="A896:A897"/>
    <mergeCell ref="B896:B897"/>
    <mergeCell ref="C896:C897"/>
    <mergeCell ref="D896:D897"/>
    <mergeCell ref="E896:E897"/>
    <mergeCell ref="F896:F897"/>
    <mergeCell ref="G896:G897"/>
    <mergeCell ref="H896:H897"/>
    <mergeCell ref="I896:I897"/>
    <mergeCell ref="J896:J897"/>
    <mergeCell ref="K896:K897"/>
    <mergeCell ref="L896:L897"/>
    <mergeCell ref="M896:M897"/>
    <mergeCell ref="N896:N897"/>
    <mergeCell ref="A898:A899"/>
    <mergeCell ref="B898:B899"/>
    <mergeCell ref="C898:C899"/>
    <mergeCell ref="D898:D899"/>
    <mergeCell ref="E898:E899"/>
    <mergeCell ref="F898:F899"/>
    <mergeCell ref="G898:G899"/>
    <mergeCell ref="H898:H899"/>
    <mergeCell ref="I898:I899"/>
    <mergeCell ref="J898:J899"/>
    <mergeCell ref="K898:K899"/>
    <mergeCell ref="L898:L899"/>
    <mergeCell ref="M898:M899"/>
    <mergeCell ref="N898:N899"/>
    <mergeCell ref="A900:A901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L900:L901"/>
    <mergeCell ref="M900:M901"/>
    <mergeCell ref="N900:N901"/>
    <mergeCell ref="A902:A903"/>
    <mergeCell ref="B902:B903"/>
    <mergeCell ref="C902:C903"/>
    <mergeCell ref="D902:D903"/>
    <mergeCell ref="E902:E903"/>
    <mergeCell ref="F902:F903"/>
    <mergeCell ref="G902:G903"/>
    <mergeCell ref="H902:H903"/>
    <mergeCell ref="I902:I903"/>
    <mergeCell ref="J902:J903"/>
    <mergeCell ref="K902:K903"/>
    <mergeCell ref="L902:L903"/>
    <mergeCell ref="M902:M903"/>
    <mergeCell ref="N902:N903"/>
    <mergeCell ref="A904:A905"/>
    <mergeCell ref="B904:B905"/>
    <mergeCell ref="C904:C905"/>
    <mergeCell ref="D904:D905"/>
    <mergeCell ref="E904:E905"/>
    <mergeCell ref="F904:F905"/>
    <mergeCell ref="G904:G905"/>
    <mergeCell ref="H904:H905"/>
    <mergeCell ref="I904:I905"/>
    <mergeCell ref="J904:J905"/>
    <mergeCell ref="K904:K905"/>
    <mergeCell ref="L904:L905"/>
    <mergeCell ref="M904:M905"/>
    <mergeCell ref="N904:N905"/>
    <mergeCell ref="A906:A907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L906:L907"/>
    <mergeCell ref="M906:M907"/>
    <mergeCell ref="N906:N907"/>
    <mergeCell ref="A908:A909"/>
    <mergeCell ref="B908:B909"/>
    <mergeCell ref="C908:C909"/>
    <mergeCell ref="D908:D909"/>
    <mergeCell ref="E908:E909"/>
    <mergeCell ref="F908:F909"/>
    <mergeCell ref="G908:G909"/>
    <mergeCell ref="H908:H909"/>
    <mergeCell ref="I908:I909"/>
    <mergeCell ref="J908:J909"/>
    <mergeCell ref="K908:K909"/>
    <mergeCell ref="L908:L909"/>
    <mergeCell ref="M908:M909"/>
    <mergeCell ref="N908:N909"/>
    <mergeCell ref="A910:A911"/>
    <mergeCell ref="B910:B911"/>
    <mergeCell ref="C910:C911"/>
    <mergeCell ref="D910:D911"/>
    <mergeCell ref="E910:E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912:A913"/>
    <mergeCell ref="B912:B913"/>
    <mergeCell ref="C912:C913"/>
    <mergeCell ref="D912:D913"/>
    <mergeCell ref="E912:E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4:A915"/>
    <mergeCell ref="B914:B915"/>
    <mergeCell ref="C914:C915"/>
    <mergeCell ref="D914:D915"/>
    <mergeCell ref="E914:E915"/>
    <mergeCell ref="F914:F915"/>
    <mergeCell ref="G914:G915"/>
    <mergeCell ref="H914:H915"/>
    <mergeCell ref="I914:I915"/>
    <mergeCell ref="J914:J915"/>
    <mergeCell ref="K914:K915"/>
    <mergeCell ref="L914:L915"/>
    <mergeCell ref="M914:M915"/>
    <mergeCell ref="N914:N915"/>
    <mergeCell ref="A916:A917"/>
    <mergeCell ref="B916:B917"/>
    <mergeCell ref="C916:C917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L916:L917"/>
    <mergeCell ref="M916:M917"/>
    <mergeCell ref="N916:N917"/>
    <mergeCell ref="A918:A919"/>
    <mergeCell ref="B918:B919"/>
    <mergeCell ref="C918:C919"/>
    <mergeCell ref="D918:D919"/>
    <mergeCell ref="E918:E919"/>
    <mergeCell ref="F918:F919"/>
    <mergeCell ref="G918:G919"/>
    <mergeCell ref="H918:H919"/>
    <mergeCell ref="I918:I919"/>
    <mergeCell ref="J918:J919"/>
    <mergeCell ref="K918:K919"/>
    <mergeCell ref="L918:L919"/>
    <mergeCell ref="M918:M919"/>
    <mergeCell ref="N918:N919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J920:J921"/>
    <mergeCell ref="K920:K921"/>
    <mergeCell ref="L920:L921"/>
    <mergeCell ref="M920:M921"/>
    <mergeCell ref="N920:N921"/>
    <mergeCell ref="A922:A923"/>
    <mergeCell ref="B922:B923"/>
    <mergeCell ref="C922:C923"/>
    <mergeCell ref="D922:D923"/>
    <mergeCell ref="E922:E923"/>
    <mergeCell ref="F922:F923"/>
    <mergeCell ref="G922:G923"/>
    <mergeCell ref="H922:H923"/>
    <mergeCell ref="I922:I923"/>
    <mergeCell ref="J922:J923"/>
    <mergeCell ref="K922:K923"/>
    <mergeCell ref="L922:L923"/>
    <mergeCell ref="M922:M923"/>
    <mergeCell ref="N922:N923"/>
    <mergeCell ref="A924:A925"/>
    <mergeCell ref="B924:B925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K924:K925"/>
    <mergeCell ref="L924:L925"/>
    <mergeCell ref="M924:M925"/>
    <mergeCell ref="N924:N925"/>
    <mergeCell ref="A926:A927"/>
    <mergeCell ref="B926:B927"/>
    <mergeCell ref="C926:C927"/>
    <mergeCell ref="D926:D927"/>
    <mergeCell ref="E926:E927"/>
    <mergeCell ref="F926:F927"/>
    <mergeCell ref="G926:G927"/>
    <mergeCell ref="H926:H927"/>
    <mergeCell ref="I926:I927"/>
    <mergeCell ref="J926:J927"/>
    <mergeCell ref="K926:K927"/>
    <mergeCell ref="L926:L927"/>
    <mergeCell ref="M926:M927"/>
    <mergeCell ref="N926:N927"/>
    <mergeCell ref="A928:A929"/>
    <mergeCell ref="B928:B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L928:L929"/>
    <mergeCell ref="M928:M929"/>
    <mergeCell ref="N928:N929"/>
    <mergeCell ref="A930:A931"/>
    <mergeCell ref="B930:B931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K930:K931"/>
    <mergeCell ref="L930:L931"/>
    <mergeCell ref="M930:M931"/>
    <mergeCell ref="N930:N931"/>
    <mergeCell ref="A932:A933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L932:L933"/>
    <mergeCell ref="M932:M933"/>
    <mergeCell ref="N932:N933"/>
    <mergeCell ref="A934:A935"/>
    <mergeCell ref="B934:B935"/>
    <mergeCell ref="C934:C935"/>
    <mergeCell ref="D934:D935"/>
    <mergeCell ref="E934:E935"/>
    <mergeCell ref="F934:F935"/>
    <mergeCell ref="G934:G935"/>
    <mergeCell ref="H934:H935"/>
    <mergeCell ref="I934:I935"/>
    <mergeCell ref="J934:J935"/>
    <mergeCell ref="K934:K935"/>
    <mergeCell ref="L934:L935"/>
    <mergeCell ref="M934:M935"/>
    <mergeCell ref="N934:N935"/>
    <mergeCell ref="A936:A937"/>
    <mergeCell ref="B936:B937"/>
    <mergeCell ref="C936:C937"/>
    <mergeCell ref="D936:D937"/>
    <mergeCell ref="E936:E937"/>
    <mergeCell ref="F936:F937"/>
    <mergeCell ref="G936:G937"/>
    <mergeCell ref="H936:H937"/>
    <mergeCell ref="I936:I937"/>
    <mergeCell ref="J936:J937"/>
    <mergeCell ref="K936:K937"/>
    <mergeCell ref="L936:L937"/>
    <mergeCell ref="M936:M937"/>
    <mergeCell ref="N936:N937"/>
    <mergeCell ref="A938:A939"/>
    <mergeCell ref="B938:B939"/>
    <mergeCell ref="C938:C939"/>
    <mergeCell ref="D938:D939"/>
    <mergeCell ref="E938:E939"/>
    <mergeCell ref="F938:F939"/>
    <mergeCell ref="G938:G939"/>
    <mergeCell ref="H938:H939"/>
    <mergeCell ref="I938:I939"/>
    <mergeCell ref="J938:J939"/>
    <mergeCell ref="K938:K939"/>
    <mergeCell ref="L938:L939"/>
    <mergeCell ref="M938:M939"/>
    <mergeCell ref="N938:N939"/>
    <mergeCell ref="A940:A941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42:A943"/>
    <mergeCell ref="B942:B943"/>
    <mergeCell ref="C942:C943"/>
    <mergeCell ref="D942:D943"/>
    <mergeCell ref="E942:E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44:A945"/>
    <mergeCell ref="B944:B945"/>
    <mergeCell ref="C944:C945"/>
    <mergeCell ref="D944:D945"/>
    <mergeCell ref="E944:E945"/>
    <mergeCell ref="F944:F945"/>
    <mergeCell ref="G944:G945"/>
    <mergeCell ref="H944:H945"/>
    <mergeCell ref="I944:I945"/>
    <mergeCell ref="J944:J945"/>
    <mergeCell ref="K944:K945"/>
    <mergeCell ref="L944:L945"/>
    <mergeCell ref="M944:M945"/>
    <mergeCell ref="N944:N945"/>
    <mergeCell ref="A946:A947"/>
    <mergeCell ref="B946:B947"/>
    <mergeCell ref="C946:C947"/>
    <mergeCell ref="D946:D947"/>
    <mergeCell ref="E946:E947"/>
    <mergeCell ref="F946:F947"/>
    <mergeCell ref="G946:G947"/>
    <mergeCell ref="H946:H947"/>
    <mergeCell ref="I946:I947"/>
    <mergeCell ref="J946:J947"/>
    <mergeCell ref="K946:K947"/>
    <mergeCell ref="L946:L947"/>
    <mergeCell ref="M946:M947"/>
    <mergeCell ref="N946:N947"/>
    <mergeCell ref="A948:A949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L948:L949"/>
    <mergeCell ref="M948:M949"/>
    <mergeCell ref="N948:N949"/>
    <mergeCell ref="A950:A951"/>
    <mergeCell ref="B950:B951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L950:L951"/>
    <mergeCell ref="M950:M951"/>
    <mergeCell ref="N950:N951"/>
    <mergeCell ref="A952:A953"/>
    <mergeCell ref="B952:B953"/>
    <mergeCell ref="C952:C953"/>
    <mergeCell ref="D952:D953"/>
    <mergeCell ref="E952:E953"/>
    <mergeCell ref="F952:F953"/>
    <mergeCell ref="G952:G953"/>
    <mergeCell ref="H952:H953"/>
    <mergeCell ref="I952:I953"/>
    <mergeCell ref="J952:J953"/>
    <mergeCell ref="K952:K953"/>
    <mergeCell ref="L952:L953"/>
    <mergeCell ref="M952:M953"/>
    <mergeCell ref="N952:N953"/>
    <mergeCell ref="A954:A955"/>
    <mergeCell ref="B954:B955"/>
    <mergeCell ref="C954:C955"/>
    <mergeCell ref="D954:D955"/>
    <mergeCell ref="E954:E955"/>
    <mergeCell ref="F954:F955"/>
    <mergeCell ref="G954:G955"/>
    <mergeCell ref="H954:H955"/>
    <mergeCell ref="I954:I955"/>
    <mergeCell ref="J954:J955"/>
    <mergeCell ref="K954:K955"/>
    <mergeCell ref="L954:L955"/>
    <mergeCell ref="M954:M955"/>
    <mergeCell ref="N954:N955"/>
    <mergeCell ref="A956:A957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L956:L957"/>
    <mergeCell ref="M956:M957"/>
    <mergeCell ref="N956:N957"/>
    <mergeCell ref="A958:A959"/>
    <mergeCell ref="B958:B959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K958:K959"/>
    <mergeCell ref="L958:L959"/>
    <mergeCell ref="M958:M959"/>
    <mergeCell ref="N958:N959"/>
    <mergeCell ref="A960:A961"/>
    <mergeCell ref="B960:B961"/>
    <mergeCell ref="C960:C961"/>
    <mergeCell ref="D960:D961"/>
    <mergeCell ref="E960:E961"/>
    <mergeCell ref="F960:F961"/>
    <mergeCell ref="G960:G961"/>
    <mergeCell ref="H960:H961"/>
    <mergeCell ref="I960:I961"/>
    <mergeCell ref="J960:J961"/>
    <mergeCell ref="K960:K961"/>
    <mergeCell ref="L960:L961"/>
    <mergeCell ref="M960:M961"/>
    <mergeCell ref="N960:N961"/>
    <mergeCell ref="A962:A963"/>
    <mergeCell ref="B962:B963"/>
    <mergeCell ref="C962:C963"/>
    <mergeCell ref="D962:D963"/>
    <mergeCell ref="E962:E963"/>
    <mergeCell ref="F962:F963"/>
    <mergeCell ref="G962:G963"/>
    <mergeCell ref="H962:H963"/>
    <mergeCell ref="I962:I963"/>
    <mergeCell ref="J962:J963"/>
    <mergeCell ref="K962:K963"/>
    <mergeCell ref="L962:L963"/>
    <mergeCell ref="M962:M963"/>
    <mergeCell ref="N962:N963"/>
    <mergeCell ref="A964:A965"/>
    <mergeCell ref="B964:B965"/>
    <mergeCell ref="C964:C965"/>
    <mergeCell ref="D964:D965"/>
    <mergeCell ref="E964:E965"/>
    <mergeCell ref="F964:F965"/>
    <mergeCell ref="G964:G965"/>
    <mergeCell ref="H964:H965"/>
    <mergeCell ref="I964:I965"/>
    <mergeCell ref="J964:J965"/>
    <mergeCell ref="K964:K965"/>
    <mergeCell ref="L964:L965"/>
    <mergeCell ref="M964:M965"/>
    <mergeCell ref="N964:N965"/>
    <mergeCell ref="A966:A967"/>
    <mergeCell ref="B966:B967"/>
    <mergeCell ref="C966:C967"/>
    <mergeCell ref="D966:D967"/>
    <mergeCell ref="E966:E967"/>
    <mergeCell ref="F966:F967"/>
    <mergeCell ref="G966:G967"/>
    <mergeCell ref="H966:H967"/>
    <mergeCell ref="I966:I967"/>
    <mergeCell ref="J966:J967"/>
    <mergeCell ref="K966:K967"/>
    <mergeCell ref="L966:L967"/>
    <mergeCell ref="M966:M967"/>
    <mergeCell ref="N966:N967"/>
    <mergeCell ref="A968:A969"/>
    <mergeCell ref="B968:B969"/>
    <mergeCell ref="C968:C969"/>
    <mergeCell ref="D968:D969"/>
    <mergeCell ref="E968:E969"/>
    <mergeCell ref="F968:F969"/>
    <mergeCell ref="G968:G969"/>
    <mergeCell ref="H968:H969"/>
    <mergeCell ref="I968:I969"/>
    <mergeCell ref="J968:J969"/>
    <mergeCell ref="K968:K969"/>
    <mergeCell ref="L968:L969"/>
    <mergeCell ref="M968:M969"/>
    <mergeCell ref="N968:N969"/>
    <mergeCell ref="A970:A971"/>
    <mergeCell ref="B970:B971"/>
    <mergeCell ref="C970:C971"/>
    <mergeCell ref="D970:D971"/>
    <mergeCell ref="E970:E971"/>
    <mergeCell ref="F970:F971"/>
    <mergeCell ref="G970:G971"/>
    <mergeCell ref="H970:H971"/>
    <mergeCell ref="I970:I971"/>
    <mergeCell ref="J970:J971"/>
    <mergeCell ref="K970:K971"/>
    <mergeCell ref="L970:L971"/>
    <mergeCell ref="M970:M971"/>
    <mergeCell ref="N970:N971"/>
    <mergeCell ref="A972:A973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I974:I975"/>
    <mergeCell ref="J974:J975"/>
    <mergeCell ref="K974:K975"/>
    <mergeCell ref="L974:L975"/>
    <mergeCell ref="M974:M975"/>
    <mergeCell ref="N974:N975"/>
    <mergeCell ref="A976:A977"/>
    <mergeCell ref="B976:B977"/>
    <mergeCell ref="C976:C977"/>
    <mergeCell ref="D976:D977"/>
    <mergeCell ref="E976:E977"/>
    <mergeCell ref="F976:F977"/>
    <mergeCell ref="G976:G977"/>
    <mergeCell ref="H976:H977"/>
    <mergeCell ref="I976:I977"/>
    <mergeCell ref="J976:J977"/>
    <mergeCell ref="K976:K977"/>
    <mergeCell ref="L976:L977"/>
    <mergeCell ref="M976:M977"/>
    <mergeCell ref="N976:N977"/>
    <mergeCell ref="A978:A979"/>
    <mergeCell ref="B978:B979"/>
    <mergeCell ref="C978:C979"/>
    <mergeCell ref="D978:D979"/>
    <mergeCell ref="E978:E979"/>
    <mergeCell ref="F978:F979"/>
    <mergeCell ref="G978:G979"/>
    <mergeCell ref="H978:H979"/>
    <mergeCell ref="I978:I979"/>
    <mergeCell ref="J978:J979"/>
    <mergeCell ref="K978:K979"/>
    <mergeCell ref="L978:L979"/>
    <mergeCell ref="M978:M979"/>
    <mergeCell ref="N978:N979"/>
    <mergeCell ref="A980:A981"/>
    <mergeCell ref="B980:B981"/>
    <mergeCell ref="C980:C981"/>
    <mergeCell ref="D980:D981"/>
    <mergeCell ref="E980:E981"/>
    <mergeCell ref="F980:F981"/>
    <mergeCell ref="G980:G981"/>
    <mergeCell ref="H980:H981"/>
    <mergeCell ref="I980:I981"/>
    <mergeCell ref="J980:J981"/>
    <mergeCell ref="K980:K981"/>
    <mergeCell ref="L980:L981"/>
    <mergeCell ref="M980:M981"/>
    <mergeCell ref="N980:N981"/>
    <mergeCell ref="A982:A983"/>
    <mergeCell ref="B982:B983"/>
    <mergeCell ref="C982:C983"/>
    <mergeCell ref="D982:D983"/>
    <mergeCell ref="E982:E983"/>
    <mergeCell ref="F982:F983"/>
    <mergeCell ref="G982:G983"/>
    <mergeCell ref="H982:H983"/>
    <mergeCell ref="I982:I983"/>
    <mergeCell ref="J982:J983"/>
    <mergeCell ref="K982:K983"/>
    <mergeCell ref="L982:L983"/>
    <mergeCell ref="M982:M983"/>
    <mergeCell ref="N982:N983"/>
    <mergeCell ref="A984:A985"/>
    <mergeCell ref="B984:B985"/>
    <mergeCell ref="C984:C985"/>
    <mergeCell ref="D984:D985"/>
    <mergeCell ref="E984:E985"/>
    <mergeCell ref="F984:F985"/>
    <mergeCell ref="G984:G985"/>
    <mergeCell ref="H984:H985"/>
    <mergeCell ref="I984:I985"/>
    <mergeCell ref="J984:J985"/>
    <mergeCell ref="K984:K985"/>
    <mergeCell ref="L984:L985"/>
    <mergeCell ref="M984:M985"/>
    <mergeCell ref="N984:N985"/>
    <mergeCell ref="A986:A987"/>
    <mergeCell ref="B986:B987"/>
    <mergeCell ref="C986:C987"/>
    <mergeCell ref="D986:D987"/>
    <mergeCell ref="E986:E987"/>
    <mergeCell ref="F986:F987"/>
    <mergeCell ref="G986:G987"/>
    <mergeCell ref="H986:H987"/>
    <mergeCell ref="I986:I987"/>
    <mergeCell ref="J986:J987"/>
    <mergeCell ref="K986:K987"/>
    <mergeCell ref="L986:L987"/>
    <mergeCell ref="M986:M987"/>
    <mergeCell ref="N986:N987"/>
    <mergeCell ref="A988:A989"/>
    <mergeCell ref="B988:B989"/>
    <mergeCell ref="C988:C989"/>
    <mergeCell ref="D988:D989"/>
    <mergeCell ref="E988:E989"/>
    <mergeCell ref="F988:F989"/>
    <mergeCell ref="G988:G989"/>
    <mergeCell ref="H988:H989"/>
    <mergeCell ref="I988:I989"/>
    <mergeCell ref="J988:J989"/>
    <mergeCell ref="K988:K989"/>
    <mergeCell ref="L988:L989"/>
    <mergeCell ref="M988:M989"/>
    <mergeCell ref="N988:N989"/>
    <mergeCell ref="A990:A991"/>
    <mergeCell ref="B990:B991"/>
    <mergeCell ref="C990:C991"/>
    <mergeCell ref="D990:D991"/>
    <mergeCell ref="E990:E991"/>
    <mergeCell ref="F990:F991"/>
    <mergeCell ref="G990:G991"/>
    <mergeCell ref="H990:H991"/>
    <mergeCell ref="I990:I991"/>
    <mergeCell ref="J990:J991"/>
    <mergeCell ref="K990:K991"/>
    <mergeCell ref="L990:L991"/>
    <mergeCell ref="M990:M991"/>
    <mergeCell ref="N990:N991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K992:K993"/>
    <mergeCell ref="L992:L993"/>
    <mergeCell ref="M992:M993"/>
    <mergeCell ref="N992:N993"/>
    <mergeCell ref="A994:A995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L994:L995"/>
    <mergeCell ref="M994:M995"/>
    <mergeCell ref="N994:N995"/>
    <mergeCell ref="A996:A997"/>
    <mergeCell ref="B996:B997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K996:K997"/>
    <mergeCell ref="L996:L997"/>
    <mergeCell ref="M996:M997"/>
    <mergeCell ref="N996:N997"/>
    <mergeCell ref="A998:A999"/>
    <mergeCell ref="B998:B999"/>
    <mergeCell ref="C998:C999"/>
    <mergeCell ref="D998:D999"/>
    <mergeCell ref="E998:E999"/>
    <mergeCell ref="F998:F999"/>
    <mergeCell ref="G998:G999"/>
    <mergeCell ref="H998:H999"/>
    <mergeCell ref="I998:I999"/>
    <mergeCell ref="J998:J999"/>
    <mergeCell ref="K998:K999"/>
    <mergeCell ref="L998:L999"/>
    <mergeCell ref="M998:M999"/>
    <mergeCell ref="N998:N999"/>
    <mergeCell ref="A1000:A1001"/>
    <mergeCell ref="B1000:B1001"/>
    <mergeCell ref="C1000:C1001"/>
    <mergeCell ref="D1000:D1001"/>
    <mergeCell ref="E1000:E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A1002:A1003"/>
    <mergeCell ref="B1002:B1003"/>
    <mergeCell ref="C1002:C1003"/>
    <mergeCell ref="D1002:D1003"/>
    <mergeCell ref="E1002:E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A1004:A1005"/>
    <mergeCell ref="B1004:B1005"/>
    <mergeCell ref="C1004:C1005"/>
    <mergeCell ref="D1004:D1005"/>
    <mergeCell ref="E1004:E1005"/>
    <mergeCell ref="F1004:F1005"/>
    <mergeCell ref="G1004:G1005"/>
    <mergeCell ref="H1004:H1005"/>
    <mergeCell ref="I1004:I1005"/>
    <mergeCell ref="J1004:J1005"/>
    <mergeCell ref="K1004:K1005"/>
    <mergeCell ref="L1004:L1005"/>
    <mergeCell ref="M1004:M1005"/>
    <mergeCell ref="N1004:N1005"/>
    <mergeCell ref="A1006:A1007"/>
    <mergeCell ref="B1006:B1007"/>
    <mergeCell ref="C1006:C1007"/>
    <mergeCell ref="D1006:D1007"/>
    <mergeCell ref="E1006:E1007"/>
    <mergeCell ref="F1006:F1007"/>
    <mergeCell ref="G1006:G1007"/>
    <mergeCell ref="H1006:H1007"/>
    <mergeCell ref="I1006:I1007"/>
    <mergeCell ref="J1006:J1007"/>
    <mergeCell ref="K1006:K1007"/>
    <mergeCell ref="L1006:L1007"/>
    <mergeCell ref="M1006:M1007"/>
    <mergeCell ref="N1006:N1007"/>
    <mergeCell ref="A1008:A1009"/>
    <mergeCell ref="B1008:B1009"/>
    <mergeCell ref="C1008:C1009"/>
    <mergeCell ref="D1008:D1009"/>
    <mergeCell ref="E1008:E1009"/>
    <mergeCell ref="F1008:F1009"/>
    <mergeCell ref="G1008:G1009"/>
    <mergeCell ref="H1008:H1009"/>
    <mergeCell ref="I1008:I1009"/>
    <mergeCell ref="J1008:J1009"/>
    <mergeCell ref="K1008:K1009"/>
    <mergeCell ref="L1008:L1009"/>
    <mergeCell ref="M1008:M1009"/>
    <mergeCell ref="N1008:N1009"/>
    <mergeCell ref="A1010:A1011"/>
    <mergeCell ref="B1010:B1011"/>
    <mergeCell ref="C1010:C1011"/>
    <mergeCell ref="D1010:D1011"/>
    <mergeCell ref="E1010:E1011"/>
    <mergeCell ref="F1010:F1011"/>
    <mergeCell ref="G1010:G1011"/>
    <mergeCell ref="H1010:H1011"/>
    <mergeCell ref="I1010:I1011"/>
    <mergeCell ref="J1010:J1011"/>
    <mergeCell ref="K1010:K1011"/>
    <mergeCell ref="L1010:L1011"/>
    <mergeCell ref="M1010:M1011"/>
    <mergeCell ref="N1010:N1011"/>
    <mergeCell ref="A1012:A1013"/>
    <mergeCell ref="B1012:B1013"/>
    <mergeCell ref="C1012:C1013"/>
    <mergeCell ref="D1012:D1013"/>
    <mergeCell ref="E1012:E1013"/>
    <mergeCell ref="F1012:F1013"/>
    <mergeCell ref="G1012:G1013"/>
    <mergeCell ref="H1012:H1013"/>
    <mergeCell ref="I1012:I1013"/>
    <mergeCell ref="J1012:J1013"/>
    <mergeCell ref="K1012:K1013"/>
    <mergeCell ref="L1012:L1013"/>
    <mergeCell ref="M1012:M1013"/>
    <mergeCell ref="N1012:N1013"/>
    <mergeCell ref="A1014:A1015"/>
    <mergeCell ref="B1014:B1015"/>
    <mergeCell ref="C1014:C1015"/>
    <mergeCell ref="D1014:D1015"/>
    <mergeCell ref="E1014:E1015"/>
    <mergeCell ref="F1014:F1015"/>
    <mergeCell ref="G1014:G1015"/>
    <mergeCell ref="H1014:H1015"/>
    <mergeCell ref="I1014:I1015"/>
    <mergeCell ref="J1014:J1015"/>
    <mergeCell ref="K1014:K1015"/>
    <mergeCell ref="L1014:L1015"/>
    <mergeCell ref="M1014:M1015"/>
    <mergeCell ref="N1014:N1015"/>
    <mergeCell ref="A1016:A1017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L1016:L1017"/>
    <mergeCell ref="M1016:M1017"/>
    <mergeCell ref="N1016:N1017"/>
    <mergeCell ref="A1018:A1019"/>
    <mergeCell ref="B1018:B1019"/>
    <mergeCell ref="C1018:C1019"/>
    <mergeCell ref="D1018:D1019"/>
    <mergeCell ref="E1018:E1019"/>
    <mergeCell ref="F1018:F1019"/>
    <mergeCell ref="G1018:G1019"/>
    <mergeCell ref="H1018:H1019"/>
    <mergeCell ref="I1018:I1019"/>
    <mergeCell ref="J1018:J1019"/>
    <mergeCell ref="K1018:K1019"/>
    <mergeCell ref="L1018:L1019"/>
    <mergeCell ref="M1018:M1019"/>
    <mergeCell ref="N1018:N1019"/>
    <mergeCell ref="A1020:A1021"/>
    <mergeCell ref="B1020:B1021"/>
    <mergeCell ref="C1020:C1021"/>
    <mergeCell ref="D1020:D1021"/>
    <mergeCell ref="E1020:E1021"/>
    <mergeCell ref="F1020:F1021"/>
    <mergeCell ref="G1020:G1021"/>
    <mergeCell ref="H1020:H1021"/>
    <mergeCell ref="I1020:I1021"/>
    <mergeCell ref="J1020:J1021"/>
    <mergeCell ref="K1020:K1021"/>
    <mergeCell ref="L1020:L1021"/>
    <mergeCell ref="M1020:M1021"/>
    <mergeCell ref="N1020:N1021"/>
    <mergeCell ref="A1022:A1023"/>
    <mergeCell ref="B1022:B1023"/>
    <mergeCell ref="C1022:C1023"/>
    <mergeCell ref="D1022:D1023"/>
    <mergeCell ref="E1022:E1023"/>
    <mergeCell ref="F1022:F1023"/>
    <mergeCell ref="G1022:G1023"/>
    <mergeCell ref="H1022:H1023"/>
    <mergeCell ref="I1022:I1023"/>
    <mergeCell ref="J1022:J1023"/>
    <mergeCell ref="K1022:K1023"/>
    <mergeCell ref="L1022:L1023"/>
    <mergeCell ref="M1022:M1023"/>
    <mergeCell ref="N1022:N1023"/>
    <mergeCell ref="A1024:A1025"/>
    <mergeCell ref="B1024:B1025"/>
    <mergeCell ref="C1024:C1025"/>
    <mergeCell ref="D1024:D1025"/>
    <mergeCell ref="E1024:E1025"/>
    <mergeCell ref="F1024:F1025"/>
    <mergeCell ref="G1024:G1025"/>
    <mergeCell ref="H1024:H1025"/>
    <mergeCell ref="I1024:I1025"/>
    <mergeCell ref="J1024:J1025"/>
    <mergeCell ref="K1024:K1025"/>
    <mergeCell ref="L1024:L1025"/>
    <mergeCell ref="M1024:M1025"/>
    <mergeCell ref="N1024:N1025"/>
    <mergeCell ref="A1026:A1027"/>
    <mergeCell ref="B1026:B1027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K1026:K1027"/>
    <mergeCell ref="L1026:L1027"/>
    <mergeCell ref="M1026:M1027"/>
    <mergeCell ref="N1026:N1027"/>
    <mergeCell ref="A1028:A1029"/>
    <mergeCell ref="B1028:B1029"/>
    <mergeCell ref="C1028:C1029"/>
    <mergeCell ref="D1028:D1029"/>
    <mergeCell ref="E1028:E1029"/>
    <mergeCell ref="F1028:F1029"/>
    <mergeCell ref="G1028:G1029"/>
    <mergeCell ref="H1028:H1029"/>
    <mergeCell ref="I1028:I1029"/>
    <mergeCell ref="J1028:J1029"/>
    <mergeCell ref="K1028:K1029"/>
    <mergeCell ref="L1028:L1029"/>
    <mergeCell ref="M1028:M1029"/>
    <mergeCell ref="N1028:N1029"/>
    <mergeCell ref="A1030:A1031"/>
    <mergeCell ref="B1030:B1031"/>
    <mergeCell ref="C1030:C1031"/>
    <mergeCell ref="D1030:D1031"/>
    <mergeCell ref="E1030:E1031"/>
    <mergeCell ref="F1030:F1031"/>
    <mergeCell ref="G1030:G1031"/>
    <mergeCell ref="H1030:H1031"/>
    <mergeCell ref="I1030:I1031"/>
    <mergeCell ref="J1030:J1031"/>
    <mergeCell ref="K1030:K1031"/>
    <mergeCell ref="L1030:L1031"/>
    <mergeCell ref="M1030:M1031"/>
    <mergeCell ref="N1030:N1031"/>
    <mergeCell ref="A1032:A1033"/>
    <mergeCell ref="B1032:B1033"/>
    <mergeCell ref="C1032:C1033"/>
    <mergeCell ref="D1032:D1033"/>
    <mergeCell ref="E1032:E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A1034:A1035"/>
    <mergeCell ref="B1034:B1035"/>
    <mergeCell ref="C1034:C1035"/>
    <mergeCell ref="D1034:D1035"/>
    <mergeCell ref="E1034:E1035"/>
    <mergeCell ref="F1034:F1035"/>
    <mergeCell ref="G1034:G1035"/>
    <mergeCell ref="H1034:H1035"/>
    <mergeCell ref="I1034:I1035"/>
    <mergeCell ref="J1034:J1035"/>
    <mergeCell ref="K1034:K1035"/>
    <mergeCell ref="L1034:L1035"/>
    <mergeCell ref="M1034:M1035"/>
    <mergeCell ref="N1034:N1035"/>
    <mergeCell ref="A1036:A1037"/>
    <mergeCell ref="B1036:B1037"/>
    <mergeCell ref="C1036:C1037"/>
    <mergeCell ref="D1036:D1037"/>
    <mergeCell ref="E1036:E1037"/>
    <mergeCell ref="F1036:F1037"/>
    <mergeCell ref="G1036:G1037"/>
    <mergeCell ref="H1036:H1037"/>
    <mergeCell ref="I1036:I1037"/>
    <mergeCell ref="J1036:J1037"/>
    <mergeCell ref="K1036:K1037"/>
    <mergeCell ref="L1036:L1037"/>
    <mergeCell ref="M1036:M1037"/>
    <mergeCell ref="N1036:N1037"/>
    <mergeCell ref="A1038:A1039"/>
    <mergeCell ref="B1038:B1039"/>
    <mergeCell ref="C1038:C1039"/>
    <mergeCell ref="D1038:D1039"/>
    <mergeCell ref="E1038:E1039"/>
    <mergeCell ref="F1038:F1039"/>
    <mergeCell ref="G1038:G1039"/>
    <mergeCell ref="H1038:H1039"/>
    <mergeCell ref="I1038:I1039"/>
    <mergeCell ref="J1038:J1039"/>
    <mergeCell ref="K1038:K1039"/>
    <mergeCell ref="L1038:L1039"/>
    <mergeCell ref="M1038:M1039"/>
    <mergeCell ref="N1038:N1039"/>
    <mergeCell ref="A1040:A1041"/>
    <mergeCell ref="B1040:B1041"/>
    <mergeCell ref="C1040:C1041"/>
    <mergeCell ref="D1040:D1041"/>
    <mergeCell ref="E1040:E1041"/>
    <mergeCell ref="F1040:F1041"/>
    <mergeCell ref="G1040:G1041"/>
    <mergeCell ref="H1040:H1041"/>
    <mergeCell ref="I1040:I1041"/>
    <mergeCell ref="J1040:J1041"/>
    <mergeCell ref="K1040:K1041"/>
    <mergeCell ref="L1040:L1041"/>
    <mergeCell ref="M1040:M1041"/>
    <mergeCell ref="N1040:N1041"/>
    <mergeCell ref="A1042:A1043"/>
    <mergeCell ref="B1042:B1043"/>
    <mergeCell ref="C1042:C1043"/>
    <mergeCell ref="D1042:D1043"/>
    <mergeCell ref="E1042:E1043"/>
    <mergeCell ref="F1042:F1043"/>
    <mergeCell ref="G1042:G1043"/>
    <mergeCell ref="H1042:H1043"/>
    <mergeCell ref="I1042:I1043"/>
    <mergeCell ref="J1042:J1043"/>
    <mergeCell ref="K1042:K1043"/>
    <mergeCell ref="L1042:L1043"/>
    <mergeCell ref="M1042:M1043"/>
    <mergeCell ref="N1042:N1043"/>
    <mergeCell ref="A1044:A1045"/>
    <mergeCell ref="B1044:B1045"/>
    <mergeCell ref="C1044:C1045"/>
    <mergeCell ref="D1044:D1045"/>
    <mergeCell ref="E1044:E1045"/>
    <mergeCell ref="F1044:F1045"/>
    <mergeCell ref="G1044:G1045"/>
    <mergeCell ref="H1044:H1045"/>
    <mergeCell ref="I1044:I1045"/>
    <mergeCell ref="J1044:J1045"/>
    <mergeCell ref="K1044:K1045"/>
    <mergeCell ref="L1044:L1045"/>
    <mergeCell ref="M1044:M1045"/>
    <mergeCell ref="N1044:N1045"/>
    <mergeCell ref="A1046:A1047"/>
    <mergeCell ref="B1046:B1047"/>
    <mergeCell ref="C1046:C1047"/>
    <mergeCell ref="D1046:D1047"/>
    <mergeCell ref="E1046:E1047"/>
    <mergeCell ref="F1046:F1047"/>
    <mergeCell ref="G1046:G1047"/>
    <mergeCell ref="H1046:H1047"/>
    <mergeCell ref="I1046:I1047"/>
    <mergeCell ref="J1046:J1047"/>
    <mergeCell ref="K1046:K1047"/>
    <mergeCell ref="L1046:L1047"/>
    <mergeCell ref="M1046:M1047"/>
    <mergeCell ref="N1046:N1047"/>
    <mergeCell ref="A1048:A1049"/>
    <mergeCell ref="B1048:B1049"/>
    <mergeCell ref="C1048:C1049"/>
    <mergeCell ref="D1048:D1049"/>
    <mergeCell ref="E1048:E1049"/>
    <mergeCell ref="F1048:F1049"/>
    <mergeCell ref="G1048:G1049"/>
    <mergeCell ref="H1048:H1049"/>
    <mergeCell ref="I1048:I1049"/>
    <mergeCell ref="J1048:J1049"/>
    <mergeCell ref="K1048:K1049"/>
    <mergeCell ref="L1048:L1049"/>
    <mergeCell ref="M1048:M1049"/>
    <mergeCell ref="N1048:N1049"/>
    <mergeCell ref="A1050:A1051"/>
    <mergeCell ref="B1050:B1051"/>
    <mergeCell ref="C1050:C1051"/>
    <mergeCell ref="D1050:D1051"/>
    <mergeCell ref="E1050:E1051"/>
    <mergeCell ref="F1050:F1051"/>
    <mergeCell ref="G1050:G1051"/>
    <mergeCell ref="H1050:H1051"/>
    <mergeCell ref="I1050:I1051"/>
    <mergeCell ref="J1050:J1051"/>
    <mergeCell ref="K1050:K1051"/>
    <mergeCell ref="L1050:L1051"/>
    <mergeCell ref="M1050:M1051"/>
    <mergeCell ref="N1050:N1051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I1052:I1053"/>
    <mergeCell ref="J1052:J1053"/>
    <mergeCell ref="K1052:K1053"/>
    <mergeCell ref="L1052:L1053"/>
    <mergeCell ref="M1052:M1053"/>
    <mergeCell ref="N1052:N1053"/>
    <mergeCell ref="A1054:A1055"/>
    <mergeCell ref="B1054:B1055"/>
    <mergeCell ref="C1054:C1055"/>
    <mergeCell ref="D1054:D1055"/>
    <mergeCell ref="E1054:E1055"/>
    <mergeCell ref="F1054:F1055"/>
    <mergeCell ref="G1054:G1055"/>
    <mergeCell ref="H1054:H1055"/>
    <mergeCell ref="I1054:I1055"/>
    <mergeCell ref="J1054:J1055"/>
    <mergeCell ref="K1054:K1055"/>
    <mergeCell ref="L1054:L1055"/>
    <mergeCell ref="M1054:M1055"/>
    <mergeCell ref="N1054:N1055"/>
    <mergeCell ref="A1056:A1057"/>
    <mergeCell ref="B1056:B1057"/>
    <mergeCell ref="C1056:C1057"/>
    <mergeCell ref="D1056:D1057"/>
    <mergeCell ref="E1056:E1057"/>
    <mergeCell ref="F1056:F1057"/>
    <mergeCell ref="G1056:G1057"/>
    <mergeCell ref="H1056:H1057"/>
    <mergeCell ref="I1056:I1057"/>
    <mergeCell ref="J1056:J1057"/>
    <mergeCell ref="K1056:K1057"/>
    <mergeCell ref="L1056:L1057"/>
    <mergeCell ref="M1056:M1057"/>
    <mergeCell ref="N1056:N1057"/>
    <mergeCell ref="A1058:A1059"/>
    <mergeCell ref="B1058:B1059"/>
    <mergeCell ref="C1058:C1059"/>
    <mergeCell ref="D1058:D1059"/>
    <mergeCell ref="E1058:E1059"/>
    <mergeCell ref="F1058:F1059"/>
    <mergeCell ref="G1058:G1059"/>
    <mergeCell ref="H1058:H1059"/>
    <mergeCell ref="I1058:I1059"/>
    <mergeCell ref="J1058:J1059"/>
    <mergeCell ref="K1058:K1059"/>
    <mergeCell ref="L1058:L1059"/>
    <mergeCell ref="M1058:M1059"/>
    <mergeCell ref="N1058:N1059"/>
    <mergeCell ref="A1060:A1061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L1060:L1061"/>
    <mergeCell ref="M1060:M1061"/>
    <mergeCell ref="N1060:N1061"/>
    <mergeCell ref="A1062:A1063"/>
    <mergeCell ref="B1062:B1063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A1064:A1065"/>
    <mergeCell ref="B1064:B1065"/>
    <mergeCell ref="C1064:C1065"/>
    <mergeCell ref="D1064:D1065"/>
    <mergeCell ref="E1064:E1065"/>
    <mergeCell ref="F1064:F1065"/>
    <mergeCell ref="G1064:G1065"/>
    <mergeCell ref="H1064:H1065"/>
    <mergeCell ref="I1064:I1065"/>
    <mergeCell ref="J1064:J1065"/>
    <mergeCell ref="K1064:K1065"/>
    <mergeCell ref="L1064:L1065"/>
    <mergeCell ref="M1064:M1065"/>
    <mergeCell ref="N1064:N1065"/>
    <mergeCell ref="A1066:A1067"/>
    <mergeCell ref="B1066:B1067"/>
    <mergeCell ref="C1066:C1067"/>
    <mergeCell ref="D1066:D1067"/>
    <mergeCell ref="E1066:E1067"/>
    <mergeCell ref="F1066:F1067"/>
    <mergeCell ref="G1066:G1067"/>
    <mergeCell ref="H1066:H1067"/>
    <mergeCell ref="I1066:I1067"/>
    <mergeCell ref="J1066:J1067"/>
    <mergeCell ref="K1066:K1067"/>
    <mergeCell ref="L1066:L1067"/>
    <mergeCell ref="M1066:M1067"/>
    <mergeCell ref="N1066:N1067"/>
    <mergeCell ref="A1068:A1069"/>
    <mergeCell ref="B1068:B1069"/>
    <mergeCell ref="C1068:C1069"/>
    <mergeCell ref="D1068:D1069"/>
    <mergeCell ref="E1068:E1069"/>
    <mergeCell ref="F1068:F1069"/>
    <mergeCell ref="G1068:G1069"/>
    <mergeCell ref="H1068:H1069"/>
    <mergeCell ref="I1068:I1069"/>
    <mergeCell ref="J1068:J1069"/>
    <mergeCell ref="K1068:K1069"/>
    <mergeCell ref="L1068:L1069"/>
    <mergeCell ref="M1068:M1069"/>
    <mergeCell ref="N1068:N1069"/>
    <mergeCell ref="A1070:A1071"/>
    <mergeCell ref="B1070:B1071"/>
    <mergeCell ref="C1070:C1071"/>
    <mergeCell ref="D1070:D1071"/>
    <mergeCell ref="E1070:E1071"/>
    <mergeCell ref="F1070:F1071"/>
    <mergeCell ref="G1070:G1071"/>
    <mergeCell ref="H1070:H1071"/>
    <mergeCell ref="I1070:I1071"/>
    <mergeCell ref="J1070:J1071"/>
    <mergeCell ref="K1070:K1071"/>
    <mergeCell ref="L1070:L1071"/>
    <mergeCell ref="M1070:M1071"/>
    <mergeCell ref="N1070:N1071"/>
    <mergeCell ref="A1072:A1073"/>
    <mergeCell ref="B1072:B1073"/>
    <mergeCell ref="C1072:C1073"/>
    <mergeCell ref="D1072:D1073"/>
    <mergeCell ref="E1072:E1073"/>
    <mergeCell ref="F1072:F1073"/>
    <mergeCell ref="G1072:G1073"/>
    <mergeCell ref="H1072:H1073"/>
    <mergeCell ref="I1072:I1073"/>
    <mergeCell ref="J1072:J1073"/>
    <mergeCell ref="K1072:K1073"/>
    <mergeCell ref="L1072:L1073"/>
    <mergeCell ref="M1072:M1073"/>
    <mergeCell ref="N1072:N1073"/>
    <mergeCell ref="A1074:A1075"/>
    <mergeCell ref="B1074:B1075"/>
    <mergeCell ref="C1074:C1075"/>
    <mergeCell ref="D1074:D1075"/>
    <mergeCell ref="E1074:E1075"/>
    <mergeCell ref="F1074:F1075"/>
    <mergeCell ref="G1074:G1075"/>
    <mergeCell ref="H1074:H1075"/>
    <mergeCell ref="I1074:I1075"/>
    <mergeCell ref="J1074:J1075"/>
    <mergeCell ref="K1074:K1075"/>
    <mergeCell ref="L1074:L1075"/>
    <mergeCell ref="M1074:M1075"/>
    <mergeCell ref="N1074:N1075"/>
    <mergeCell ref="A1076:A1077"/>
    <mergeCell ref="B1076:B1077"/>
    <mergeCell ref="C1076:C1077"/>
    <mergeCell ref="D1076:D1077"/>
    <mergeCell ref="E1076:E1077"/>
    <mergeCell ref="F1076:F1077"/>
    <mergeCell ref="G1076:G1077"/>
    <mergeCell ref="H1076:H1077"/>
    <mergeCell ref="I1076:I1077"/>
    <mergeCell ref="J1076:J1077"/>
    <mergeCell ref="K1076:K1077"/>
    <mergeCell ref="L1076:L1077"/>
    <mergeCell ref="M1076:M1077"/>
    <mergeCell ref="N1076:N1077"/>
    <mergeCell ref="A1078:A1079"/>
    <mergeCell ref="B1078:B1079"/>
    <mergeCell ref="C1078:C1079"/>
    <mergeCell ref="D1078:D1079"/>
    <mergeCell ref="E1078:E1079"/>
    <mergeCell ref="F1078:F1079"/>
    <mergeCell ref="G1078:G1079"/>
    <mergeCell ref="H1078:H1079"/>
    <mergeCell ref="I1078:I1079"/>
    <mergeCell ref="J1078:J1079"/>
    <mergeCell ref="K1078:K1079"/>
    <mergeCell ref="L1078:L1079"/>
    <mergeCell ref="M1078:M1079"/>
    <mergeCell ref="N1078:N1079"/>
    <mergeCell ref="A1080:A1081"/>
    <mergeCell ref="B1080:B1081"/>
    <mergeCell ref="C1080:C1081"/>
    <mergeCell ref="D1080:D1081"/>
    <mergeCell ref="E1080:E1081"/>
    <mergeCell ref="F1080:F1081"/>
    <mergeCell ref="G1080:G1081"/>
    <mergeCell ref="H1080:H1081"/>
    <mergeCell ref="I1080:I1081"/>
    <mergeCell ref="J1080:J1081"/>
    <mergeCell ref="K1080:K1081"/>
    <mergeCell ref="L1080:L1081"/>
    <mergeCell ref="M1080:M1081"/>
    <mergeCell ref="N1080:N1081"/>
    <mergeCell ref="A1082:A1083"/>
    <mergeCell ref="B1082:B1083"/>
    <mergeCell ref="C1082:C1083"/>
    <mergeCell ref="D1082:D1083"/>
    <mergeCell ref="E1082:E1083"/>
    <mergeCell ref="F1082:F1083"/>
    <mergeCell ref="G1082:G1083"/>
    <mergeCell ref="H1082:H1083"/>
    <mergeCell ref="I1082:I1083"/>
    <mergeCell ref="J1082:J1083"/>
    <mergeCell ref="K1082:K1083"/>
    <mergeCell ref="L1082:L1083"/>
    <mergeCell ref="M1082:M1083"/>
    <mergeCell ref="N1082:N1083"/>
    <mergeCell ref="A1084:A1085"/>
    <mergeCell ref="B1084:B1085"/>
    <mergeCell ref="C1084:C1085"/>
    <mergeCell ref="D1084:D1085"/>
    <mergeCell ref="E1084:E1085"/>
    <mergeCell ref="F1084:F1085"/>
    <mergeCell ref="G1084:G1085"/>
    <mergeCell ref="H1084:H1085"/>
    <mergeCell ref="I1084:I1085"/>
    <mergeCell ref="J1084:J1085"/>
    <mergeCell ref="K1084:K1085"/>
    <mergeCell ref="L1084:L1085"/>
    <mergeCell ref="M1084:M1085"/>
    <mergeCell ref="N1084:N1085"/>
    <mergeCell ref="A1086:A1087"/>
    <mergeCell ref="B1086:B1087"/>
    <mergeCell ref="C1086:C1087"/>
    <mergeCell ref="D1086:D1087"/>
    <mergeCell ref="E1086:E1087"/>
    <mergeCell ref="F1086:F1087"/>
    <mergeCell ref="G1086:G1087"/>
    <mergeCell ref="H1086:H1087"/>
    <mergeCell ref="I1086:I1087"/>
    <mergeCell ref="J1086:J1087"/>
    <mergeCell ref="K1086:K1087"/>
    <mergeCell ref="L1086:L1087"/>
    <mergeCell ref="M1086:M1087"/>
    <mergeCell ref="N1086:N1087"/>
    <mergeCell ref="A1088:A1089"/>
    <mergeCell ref="B1088:B1089"/>
    <mergeCell ref="C1088:C1089"/>
    <mergeCell ref="D1088:D1089"/>
    <mergeCell ref="E1088:E1089"/>
    <mergeCell ref="F1088:F1089"/>
    <mergeCell ref="G1088:G1089"/>
    <mergeCell ref="H1088:H1089"/>
    <mergeCell ref="I1088:I1089"/>
    <mergeCell ref="J1088:J1089"/>
    <mergeCell ref="K1088:K1089"/>
    <mergeCell ref="L1088:L1089"/>
    <mergeCell ref="M1088:M1089"/>
    <mergeCell ref="N1088:N1089"/>
    <mergeCell ref="A1090:A1091"/>
    <mergeCell ref="B1090:B1091"/>
    <mergeCell ref="C1090:C1091"/>
    <mergeCell ref="D1090:D1091"/>
    <mergeCell ref="E1090:E1091"/>
    <mergeCell ref="F1090:F1091"/>
    <mergeCell ref="G1090:G1091"/>
    <mergeCell ref="H1090:H1091"/>
    <mergeCell ref="I1090:I1091"/>
    <mergeCell ref="J1090:J1091"/>
    <mergeCell ref="K1090:K1091"/>
    <mergeCell ref="L1090:L1091"/>
    <mergeCell ref="M1090:M1091"/>
    <mergeCell ref="N1090:N1091"/>
    <mergeCell ref="A1092:A1093"/>
    <mergeCell ref="B1092:B1093"/>
    <mergeCell ref="C1092:C1093"/>
    <mergeCell ref="D1092:D1093"/>
    <mergeCell ref="E1092:E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A1094:A1095"/>
    <mergeCell ref="B1094:B1095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K1094:K1095"/>
    <mergeCell ref="L1094:L1095"/>
    <mergeCell ref="M1094:M1095"/>
    <mergeCell ref="N1094:N1095"/>
    <mergeCell ref="A1096:A1097"/>
    <mergeCell ref="B1096:B1097"/>
    <mergeCell ref="C1096:C1097"/>
    <mergeCell ref="D1096:D1097"/>
    <mergeCell ref="E1096:E1097"/>
    <mergeCell ref="F1096:F1097"/>
    <mergeCell ref="G1096:G1097"/>
    <mergeCell ref="H1096:H1097"/>
    <mergeCell ref="I1096:I1097"/>
    <mergeCell ref="J1096:J1097"/>
    <mergeCell ref="K1096:K1097"/>
    <mergeCell ref="L1096:L1097"/>
    <mergeCell ref="M1096:M1097"/>
    <mergeCell ref="N1096:N1097"/>
    <mergeCell ref="A1098:A1099"/>
    <mergeCell ref="B1098:B1099"/>
    <mergeCell ref="C1098:C1099"/>
    <mergeCell ref="D1098:D1099"/>
    <mergeCell ref="E1098:E1099"/>
    <mergeCell ref="F1098:F1099"/>
    <mergeCell ref="G1098:G1099"/>
    <mergeCell ref="H1098:H1099"/>
    <mergeCell ref="I1098:I1099"/>
    <mergeCell ref="J1098:J1099"/>
    <mergeCell ref="K1098:K1099"/>
    <mergeCell ref="L1098:L1099"/>
    <mergeCell ref="M1098:M1099"/>
    <mergeCell ref="N1098:N1099"/>
    <mergeCell ref="A1100:A1101"/>
    <mergeCell ref="B1100:B1101"/>
    <mergeCell ref="C1100:C1101"/>
    <mergeCell ref="D1100:D1101"/>
    <mergeCell ref="E1100:E1101"/>
    <mergeCell ref="F1100:F1101"/>
    <mergeCell ref="G1100:G1101"/>
    <mergeCell ref="H1100:H1101"/>
    <mergeCell ref="I1100:I1101"/>
    <mergeCell ref="J1100:J1101"/>
    <mergeCell ref="K1100:K1101"/>
    <mergeCell ref="L1100:L1101"/>
    <mergeCell ref="M1100:M1101"/>
    <mergeCell ref="N1100:N1101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J1102:J1103"/>
    <mergeCell ref="K1102:K1103"/>
    <mergeCell ref="L1102:L1103"/>
    <mergeCell ref="M1102:M1103"/>
    <mergeCell ref="N1102:N1103"/>
    <mergeCell ref="A1104:A1105"/>
    <mergeCell ref="B1104:B1105"/>
    <mergeCell ref="C1104:C1105"/>
    <mergeCell ref="D1104:D1105"/>
    <mergeCell ref="E1104:E1105"/>
    <mergeCell ref="F1104:F1105"/>
    <mergeCell ref="G1104:G1105"/>
    <mergeCell ref="H1104:H1105"/>
    <mergeCell ref="I1104:I1105"/>
    <mergeCell ref="J1104:J1105"/>
    <mergeCell ref="K1104:K1105"/>
    <mergeCell ref="L1104:L1105"/>
    <mergeCell ref="M1104:M1105"/>
    <mergeCell ref="N1104:N1105"/>
    <mergeCell ref="A1106:A1107"/>
    <mergeCell ref="B1106:B1107"/>
    <mergeCell ref="C1106:C1107"/>
    <mergeCell ref="D1106:D1107"/>
    <mergeCell ref="E1106:E1107"/>
    <mergeCell ref="F1106:F1107"/>
    <mergeCell ref="G1106:G1107"/>
    <mergeCell ref="H1106:H1107"/>
    <mergeCell ref="I1106:I1107"/>
    <mergeCell ref="J1106:J1107"/>
    <mergeCell ref="K1106:K1107"/>
    <mergeCell ref="L1106:L1107"/>
    <mergeCell ref="M1106:M1107"/>
    <mergeCell ref="N1106:N1107"/>
    <mergeCell ref="A1108:A1109"/>
    <mergeCell ref="B1108:B1109"/>
    <mergeCell ref="C1108:C1109"/>
    <mergeCell ref="D1108:D1109"/>
    <mergeCell ref="E1108:E1109"/>
    <mergeCell ref="F1108:F1109"/>
    <mergeCell ref="G1108:G1109"/>
    <mergeCell ref="H1108:H1109"/>
    <mergeCell ref="I1108:I1109"/>
    <mergeCell ref="J1108:J1109"/>
    <mergeCell ref="K1108:K1109"/>
    <mergeCell ref="L1108:L1109"/>
    <mergeCell ref="M1108:M1109"/>
    <mergeCell ref="N1108:N1109"/>
    <mergeCell ref="A1110:A1111"/>
    <mergeCell ref="B1110:B1111"/>
    <mergeCell ref="C1110:C1111"/>
    <mergeCell ref="D1110:D1111"/>
    <mergeCell ref="E1110:E1111"/>
    <mergeCell ref="F1110:F1111"/>
    <mergeCell ref="G1110:G1111"/>
    <mergeCell ref="H1110:H1111"/>
    <mergeCell ref="I1110:I1111"/>
    <mergeCell ref="J1110:J1111"/>
    <mergeCell ref="K1110:K1111"/>
    <mergeCell ref="L1110:L1111"/>
    <mergeCell ref="M1110:M1111"/>
    <mergeCell ref="N1110:N1111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I1112:I1113"/>
    <mergeCell ref="J1112:J1113"/>
    <mergeCell ref="K1112:K1113"/>
    <mergeCell ref="L1112:L1113"/>
    <mergeCell ref="M1112:M1113"/>
    <mergeCell ref="N1112:N1113"/>
    <mergeCell ref="A1114:A1115"/>
    <mergeCell ref="B1114:B1115"/>
    <mergeCell ref="C1114:C1115"/>
    <mergeCell ref="D1114:D1115"/>
    <mergeCell ref="E1114:E1115"/>
    <mergeCell ref="F1114:F1115"/>
    <mergeCell ref="G1114:G1115"/>
    <mergeCell ref="H1114:H1115"/>
    <mergeCell ref="I1114:I1115"/>
    <mergeCell ref="J1114:J1115"/>
    <mergeCell ref="K1114:K1115"/>
    <mergeCell ref="L1114:L1115"/>
    <mergeCell ref="M1114:M1115"/>
    <mergeCell ref="N1114:N1115"/>
    <mergeCell ref="A1116:A1117"/>
    <mergeCell ref="B1116:B1117"/>
    <mergeCell ref="C1116:C1117"/>
    <mergeCell ref="D1116:D1117"/>
    <mergeCell ref="E1116:E1117"/>
    <mergeCell ref="F1116:F1117"/>
    <mergeCell ref="G1116:G1117"/>
    <mergeCell ref="H1116:H1117"/>
    <mergeCell ref="I1116:I1117"/>
    <mergeCell ref="J1116:J1117"/>
    <mergeCell ref="K1116:K1117"/>
    <mergeCell ref="L1116:L1117"/>
    <mergeCell ref="M1116:M1117"/>
    <mergeCell ref="N1116:N1117"/>
    <mergeCell ref="A1118:A1119"/>
    <mergeCell ref="B1118:B1119"/>
    <mergeCell ref="C1118:C1119"/>
    <mergeCell ref="D1118:D1119"/>
    <mergeCell ref="E1118:E1119"/>
    <mergeCell ref="F1118:F1119"/>
    <mergeCell ref="G1118:G1119"/>
    <mergeCell ref="H1118:H1119"/>
    <mergeCell ref="I1118:I1119"/>
    <mergeCell ref="J1118:J1119"/>
    <mergeCell ref="K1118:K1119"/>
    <mergeCell ref="L1118:L1119"/>
    <mergeCell ref="M1118:M1119"/>
    <mergeCell ref="N1118:N1119"/>
    <mergeCell ref="A1120:A1121"/>
    <mergeCell ref="B1120:B1121"/>
    <mergeCell ref="C1120:C1121"/>
    <mergeCell ref="D1120:D1121"/>
    <mergeCell ref="E1120:E1121"/>
    <mergeCell ref="F1120:F1121"/>
    <mergeCell ref="G1120:G1121"/>
    <mergeCell ref="H1120:H1121"/>
    <mergeCell ref="I1120:I1121"/>
    <mergeCell ref="J1120:J1121"/>
    <mergeCell ref="K1120:K1121"/>
    <mergeCell ref="L1120:L1121"/>
    <mergeCell ref="M1120:M1121"/>
    <mergeCell ref="N1120:N1121"/>
    <mergeCell ref="A1122:A1123"/>
    <mergeCell ref="B1122:B1123"/>
    <mergeCell ref="C1122:C1123"/>
    <mergeCell ref="D1122:D1123"/>
    <mergeCell ref="E1122:E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A1124:A1125"/>
    <mergeCell ref="B1124:B1125"/>
    <mergeCell ref="C1124:C1125"/>
    <mergeCell ref="D1124:D1125"/>
    <mergeCell ref="E1124:E1125"/>
    <mergeCell ref="F1124:F1125"/>
    <mergeCell ref="G1124:G1125"/>
    <mergeCell ref="H1124:H1125"/>
    <mergeCell ref="I1124:I1125"/>
    <mergeCell ref="J1124:J1125"/>
    <mergeCell ref="K1124:K1125"/>
    <mergeCell ref="L1124:L1125"/>
    <mergeCell ref="M1124:M1125"/>
    <mergeCell ref="N1124:N1125"/>
    <mergeCell ref="A1126:A1127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L1126:L1127"/>
    <mergeCell ref="M1126:M1127"/>
    <mergeCell ref="N1126:N1127"/>
    <mergeCell ref="A1128:A1129"/>
    <mergeCell ref="B1128:B1129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K1128:K1129"/>
    <mergeCell ref="L1128:L1129"/>
    <mergeCell ref="M1128:M1129"/>
    <mergeCell ref="N1128:N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I1130:I1131"/>
    <mergeCell ref="J1130:J1131"/>
    <mergeCell ref="K1130:K1131"/>
    <mergeCell ref="L1130:L1131"/>
    <mergeCell ref="M1130:M1131"/>
    <mergeCell ref="N1130:N1131"/>
    <mergeCell ref="A1132:A1133"/>
    <mergeCell ref="B1132:B1133"/>
    <mergeCell ref="C1132:C1133"/>
    <mergeCell ref="D1132:D1133"/>
    <mergeCell ref="E1132:E1133"/>
    <mergeCell ref="F1132:F1133"/>
    <mergeCell ref="G1132:G1133"/>
    <mergeCell ref="H1132:H1133"/>
    <mergeCell ref="I1132:I1133"/>
    <mergeCell ref="J1132:J1133"/>
    <mergeCell ref="K1132:K1133"/>
    <mergeCell ref="L1132:L1133"/>
    <mergeCell ref="M1132:M1133"/>
    <mergeCell ref="N1132:N1133"/>
    <mergeCell ref="A1134:A1135"/>
    <mergeCell ref="B1134:B1135"/>
    <mergeCell ref="C1134:C1135"/>
    <mergeCell ref="D1134:D1135"/>
    <mergeCell ref="E1134:E1135"/>
    <mergeCell ref="F1134:F1135"/>
    <mergeCell ref="G1134:G1135"/>
    <mergeCell ref="H1134:H1135"/>
    <mergeCell ref="I1134:I1135"/>
    <mergeCell ref="J1134:J1135"/>
    <mergeCell ref="K1134:K1135"/>
    <mergeCell ref="L1134:L1135"/>
    <mergeCell ref="M1134:M1135"/>
    <mergeCell ref="N1134:N1135"/>
    <mergeCell ref="A1136:A1137"/>
    <mergeCell ref="B1136:B1137"/>
    <mergeCell ref="C1136:C1137"/>
    <mergeCell ref="D1136:D1137"/>
    <mergeCell ref="E1136:E1137"/>
    <mergeCell ref="F1136:F1137"/>
    <mergeCell ref="G1136:G1137"/>
    <mergeCell ref="H1136:H1137"/>
    <mergeCell ref="I1136:I1137"/>
    <mergeCell ref="J1136:J1137"/>
    <mergeCell ref="K1136:K1137"/>
    <mergeCell ref="L1136:L1137"/>
    <mergeCell ref="M1136:M1137"/>
    <mergeCell ref="N1136:N1137"/>
    <mergeCell ref="A1138:A1139"/>
    <mergeCell ref="B1138:B1139"/>
    <mergeCell ref="C1138:C1139"/>
    <mergeCell ref="D1138:D1139"/>
    <mergeCell ref="E1138:E1139"/>
    <mergeCell ref="F1138:F1139"/>
    <mergeCell ref="G1138:G1139"/>
    <mergeCell ref="H1138:H1139"/>
    <mergeCell ref="I1138:I1139"/>
    <mergeCell ref="J1138:J1139"/>
    <mergeCell ref="K1138:K1139"/>
    <mergeCell ref="L1138:L1139"/>
    <mergeCell ref="M1138:M1139"/>
    <mergeCell ref="N1138:N1139"/>
    <mergeCell ref="A1140:A1141"/>
    <mergeCell ref="B1140:B1141"/>
    <mergeCell ref="C1140:C1141"/>
    <mergeCell ref="D1140:D1141"/>
    <mergeCell ref="E1140:E1141"/>
    <mergeCell ref="F1140:F1141"/>
    <mergeCell ref="G1140:G1141"/>
    <mergeCell ref="H1140:H1141"/>
    <mergeCell ref="I1140:I1141"/>
    <mergeCell ref="J1140:J1141"/>
    <mergeCell ref="K1140:K1141"/>
    <mergeCell ref="L1140:L1141"/>
    <mergeCell ref="M1140:M1141"/>
    <mergeCell ref="N1140:N1141"/>
    <mergeCell ref="A1142:A1143"/>
    <mergeCell ref="B1142:B1143"/>
    <mergeCell ref="C1142:C1143"/>
    <mergeCell ref="D1142:D1143"/>
    <mergeCell ref="E1142:E1143"/>
    <mergeCell ref="F1142:F1143"/>
    <mergeCell ref="G1142:G1143"/>
    <mergeCell ref="H1142:H1143"/>
    <mergeCell ref="I1142:I1143"/>
    <mergeCell ref="J1142:J1143"/>
    <mergeCell ref="K1142:K1143"/>
    <mergeCell ref="L1142:L1143"/>
    <mergeCell ref="M1142:M1143"/>
    <mergeCell ref="N1142:N1143"/>
    <mergeCell ref="A1144:A1145"/>
    <mergeCell ref="B1144:B1145"/>
    <mergeCell ref="C1144:C1145"/>
    <mergeCell ref="D1144:D1145"/>
    <mergeCell ref="E1144:E1145"/>
    <mergeCell ref="F1144:F1145"/>
    <mergeCell ref="G1144:G1145"/>
    <mergeCell ref="H1144:H1145"/>
    <mergeCell ref="I1144:I1145"/>
    <mergeCell ref="J1144:J1145"/>
    <mergeCell ref="K1144:K1145"/>
    <mergeCell ref="L1144:L1145"/>
    <mergeCell ref="M1144:M1145"/>
    <mergeCell ref="N1144:N1145"/>
    <mergeCell ref="A1146:A1147"/>
    <mergeCell ref="B1146:B1147"/>
    <mergeCell ref="C1146:C1147"/>
    <mergeCell ref="D1146:D1147"/>
    <mergeCell ref="E1146:E1147"/>
    <mergeCell ref="F1146:F1147"/>
    <mergeCell ref="G1146:G1147"/>
    <mergeCell ref="H1146:H1147"/>
    <mergeCell ref="I1146:I1147"/>
    <mergeCell ref="J1146:J1147"/>
    <mergeCell ref="K1146:K1147"/>
    <mergeCell ref="L1146:L1147"/>
    <mergeCell ref="M1146:M1147"/>
    <mergeCell ref="N1146:N1147"/>
    <mergeCell ref="A1148:A1149"/>
    <mergeCell ref="B1148:B1149"/>
    <mergeCell ref="C1148:C1149"/>
    <mergeCell ref="D1148:D1149"/>
    <mergeCell ref="E1148:E1149"/>
    <mergeCell ref="F1148:F1149"/>
    <mergeCell ref="G1148:G1149"/>
    <mergeCell ref="H1148:H1149"/>
    <mergeCell ref="I1148:I1149"/>
    <mergeCell ref="J1148:J1149"/>
    <mergeCell ref="K1148:K1149"/>
    <mergeCell ref="L1148:L1149"/>
    <mergeCell ref="M1148:M1149"/>
    <mergeCell ref="N1148:N1149"/>
    <mergeCell ref="A1150:A1151"/>
    <mergeCell ref="B1150:B1151"/>
    <mergeCell ref="C1150:C1151"/>
    <mergeCell ref="D1150:D1151"/>
    <mergeCell ref="E1150:E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1152:A1153"/>
    <mergeCell ref="B1152:B1153"/>
    <mergeCell ref="C1152:C1153"/>
    <mergeCell ref="D1152:D1153"/>
    <mergeCell ref="E1152:E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I1154:I1155"/>
    <mergeCell ref="J1154:J1155"/>
    <mergeCell ref="K1154:K1155"/>
    <mergeCell ref="L1154:L1155"/>
    <mergeCell ref="M1154:M1155"/>
    <mergeCell ref="N1154:N1155"/>
    <mergeCell ref="A1156:A1157"/>
    <mergeCell ref="B1156:B1157"/>
    <mergeCell ref="C1156:C1157"/>
    <mergeCell ref="D1156:D1157"/>
    <mergeCell ref="E1156:E1157"/>
    <mergeCell ref="F1156:F1157"/>
    <mergeCell ref="G1156:G1157"/>
    <mergeCell ref="H1156:H1157"/>
    <mergeCell ref="I1156:I1157"/>
    <mergeCell ref="J1156:J1157"/>
    <mergeCell ref="K1156:K1157"/>
    <mergeCell ref="L1156:L1157"/>
    <mergeCell ref="M1156:M1157"/>
    <mergeCell ref="N1156:N1157"/>
    <mergeCell ref="A1158:A1159"/>
    <mergeCell ref="B1158:B1159"/>
    <mergeCell ref="C1158:C1159"/>
    <mergeCell ref="D1158:D1159"/>
    <mergeCell ref="E1158:E1159"/>
    <mergeCell ref="F1158:F1159"/>
    <mergeCell ref="G1158:G1159"/>
    <mergeCell ref="H1158:H1159"/>
    <mergeCell ref="I1158:I1159"/>
    <mergeCell ref="J1158:J1159"/>
    <mergeCell ref="K1158:K1159"/>
    <mergeCell ref="L1158:L1159"/>
    <mergeCell ref="M1158:M1159"/>
    <mergeCell ref="N1158:N1159"/>
    <mergeCell ref="A1160:A1161"/>
    <mergeCell ref="B1160:B1161"/>
    <mergeCell ref="C1160:C1161"/>
    <mergeCell ref="D1160:D1161"/>
    <mergeCell ref="E1160:E1161"/>
    <mergeCell ref="F1160:F1161"/>
    <mergeCell ref="G1160:G1161"/>
    <mergeCell ref="H1160:H1161"/>
    <mergeCell ref="I1160:I1161"/>
    <mergeCell ref="J1160:J1161"/>
    <mergeCell ref="K1160:K1161"/>
    <mergeCell ref="L1160:L1161"/>
    <mergeCell ref="M1160:M1161"/>
    <mergeCell ref="N1160:N1161"/>
    <mergeCell ref="A1162:A1163"/>
    <mergeCell ref="B1162:B1163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K1162:K1163"/>
    <mergeCell ref="L1162:L1163"/>
    <mergeCell ref="M1162:M1163"/>
    <mergeCell ref="N1162:N1163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I1164:I1165"/>
    <mergeCell ref="J1164:J1165"/>
    <mergeCell ref="K1164:K1165"/>
    <mergeCell ref="L1164:L1165"/>
    <mergeCell ref="M1164:M1165"/>
    <mergeCell ref="N1164:N1165"/>
    <mergeCell ref="A1166:A1167"/>
    <mergeCell ref="B1166:B1167"/>
    <mergeCell ref="C1166:C1167"/>
    <mergeCell ref="D1166:D1167"/>
    <mergeCell ref="E1166:E1167"/>
    <mergeCell ref="F1166:F1167"/>
    <mergeCell ref="G1166:G1167"/>
    <mergeCell ref="H1166:H1167"/>
    <mergeCell ref="I1166:I1167"/>
    <mergeCell ref="J1166:J1167"/>
    <mergeCell ref="K1166:K1167"/>
    <mergeCell ref="L1166:L1167"/>
    <mergeCell ref="M1166:M1167"/>
    <mergeCell ref="N1166:N1167"/>
    <mergeCell ref="A1168:A1169"/>
    <mergeCell ref="B1168:B1169"/>
    <mergeCell ref="C1168:C1169"/>
    <mergeCell ref="D1168:D1169"/>
    <mergeCell ref="E1168:E1169"/>
    <mergeCell ref="F1168:F1169"/>
    <mergeCell ref="G1168:G1169"/>
    <mergeCell ref="H1168:H1169"/>
    <mergeCell ref="I1168:I1169"/>
    <mergeCell ref="J1168:J1169"/>
    <mergeCell ref="K1168:K1169"/>
    <mergeCell ref="L1168:L1169"/>
    <mergeCell ref="M1168:M1169"/>
    <mergeCell ref="N1168:N1169"/>
    <mergeCell ref="A1170:A1171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L1170:L1171"/>
    <mergeCell ref="M1170:M1171"/>
    <mergeCell ref="N1170:N1171"/>
    <mergeCell ref="A1172:A1173"/>
    <mergeCell ref="B1172:B1173"/>
    <mergeCell ref="C1172:C1173"/>
    <mergeCell ref="D1172:D1173"/>
    <mergeCell ref="E1172:E1173"/>
    <mergeCell ref="F1172:F1173"/>
    <mergeCell ref="G1172:G1173"/>
    <mergeCell ref="H1172:H1173"/>
    <mergeCell ref="I1172:I1173"/>
    <mergeCell ref="J1172:J1173"/>
    <mergeCell ref="K1172:K1173"/>
    <mergeCell ref="L1172:L1173"/>
    <mergeCell ref="M1172:M1173"/>
    <mergeCell ref="N1172:N1173"/>
    <mergeCell ref="A1174:A1175"/>
    <mergeCell ref="B1174:B1175"/>
    <mergeCell ref="C1174:C1175"/>
    <mergeCell ref="D1174:D1175"/>
    <mergeCell ref="E1174:E1175"/>
    <mergeCell ref="F1174:F1175"/>
    <mergeCell ref="G1174:G1175"/>
    <mergeCell ref="H1174:H1175"/>
    <mergeCell ref="I1174:I1175"/>
    <mergeCell ref="J1174:J1175"/>
    <mergeCell ref="K1174:K1175"/>
    <mergeCell ref="L1174:L1175"/>
    <mergeCell ref="M1174:M1175"/>
    <mergeCell ref="N1174:N1175"/>
    <mergeCell ref="A1176:A1177"/>
    <mergeCell ref="B1176:B1177"/>
    <mergeCell ref="C1176:C1177"/>
    <mergeCell ref="D1176:D1177"/>
    <mergeCell ref="E1176:E1177"/>
    <mergeCell ref="F1176:F1177"/>
    <mergeCell ref="G1176:G1177"/>
    <mergeCell ref="H1176:H1177"/>
    <mergeCell ref="I1176:I1177"/>
    <mergeCell ref="J1176:J1177"/>
    <mergeCell ref="K1176:K1177"/>
    <mergeCell ref="L1176:L1177"/>
    <mergeCell ref="M1176:M1177"/>
    <mergeCell ref="N1176:N1177"/>
    <mergeCell ref="A1178:A1179"/>
    <mergeCell ref="B1178:B1179"/>
    <mergeCell ref="C1178:C1179"/>
    <mergeCell ref="D1178:D1179"/>
    <mergeCell ref="E1178:E1179"/>
    <mergeCell ref="F1178:F1179"/>
    <mergeCell ref="G1178:G1179"/>
    <mergeCell ref="H1178:H1179"/>
    <mergeCell ref="I1178:I1179"/>
    <mergeCell ref="J1178:J1179"/>
    <mergeCell ref="K1178:K1179"/>
    <mergeCell ref="L1178:L1179"/>
    <mergeCell ref="M1178:M1179"/>
    <mergeCell ref="N1178:N1179"/>
    <mergeCell ref="A1180:A1181"/>
    <mergeCell ref="B1180:B1181"/>
    <mergeCell ref="C1180:C1181"/>
    <mergeCell ref="D1180:D1181"/>
    <mergeCell ref="E1180:E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82:A1183"/>
    <mergeCell ref="B1182:B1183"/>
    <mergeCell ref="C1182:C1183"/>
    <mergeCell ref="D1182:D1183"/>
    <mergeCell ref="E1182:E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4:A1185"/>
    <mergeCell ref="B1184:B1185"/>
    <mergeCell ref="C1184:C1185"/>
    <mergeCell ref="D1184:D1185"/>
    <mergeCell ref="E1184:E1185"/>
    <mergeCell ref="F1184:F1185"/>
    <mergeCell ref="G1184:G1185"/>
    <mergeCell ref="H1184:H1185"/>
    <mergeCell ref="I1184:I1185"/>
    <mergeCell ref="J1184:J1185"/>
    <mergeCell ref="K1184:K1185"/>
    <mergeCell ref="L1184:L1185"/>
    <mergeCell ref="M1184:M1185"/>
    <mergeCell ref="N1184:N1185"/>
    <mergeCell ref="A1186:A1187"/>
    <mergeCell ref="B1186:B1187"/>
    <mergeCell ref="C1186:C1187"/>
    <mergeCell ref="D1186:D1187"/>
    <mergeCell ref="E1186:E1187"/>
    <mergeCell ref="F1186:F1187"/>
    <mergeCell ref="G1186:G1187"/>
    <mergeCell ref="H1186:H1187"/>
    <mergeCell ref="I1186:I1187"/>
    <mergeCell ref="J1186:J1187"/>
    <mergeCell ref="K1186:K1187"/>
    <mergeCell ref="L1186:L1187"/>
    <mergeCell ref="M1186:M1187"/>
    <mergeCell ref="N1186:N1187"/>
    <mergeCell ref="A1188:A1189"/>
    <mergeCell ref="B1188:B1189"/>
    <mergeCell ref="C1188:C1189"/>
    <mergeCell ref="D1188:D1189"/>
    <mergeCell ref="E1188:E1189"/>
    <mergeCell ref="F1188:F1189"/>
    <mergeCell ref="G1188:G1189"/>
    <mergeCell ref="H1188:H1189"/>
    <mergeCell ref="I1188:I1189"/>
    <mergeCell ref="J1188:J1189"/>
    <mergeCell ref="K1188:K1189"/>
    <mergeCell ref="L1188:L1189"/>
    <mergeCell ref="M1188:M1189"/>
    <mergeCell ref="N1188:N1189"/>
    <mergeCell ref="A1190:A1191"/>
    <mergeCell ref="B1190:B1191"/>
    <mergeCell ref="C1190:C1191"/>
    <mergeCell ref="D1190:D1191"/>
    <mergeCell ref="E1190:E1191"/>
    <mergeCell ref="F1190:F1191"/>
    <mergeCell ref="G1190:G1191"/>
    <mergeCell ref="H1190:H1191"/>
    <mergeCell ref="I1190:I1191"/>
    <mergeCell ref="J1190:J1191"/>
    <mergeCell ref="K1190:K1191"/>
    <mergeCell ref="L1190:L1191"/>
    <mergeCell ref="M1190:M1191"/>
    <mergeCell ref="N1190:N1191"/>
    <mergeCell ref="A1192:A1193"/>
    <mergeCell ref="B1192:B1193"/>
    <mergeCell ref="C1192:C1193"/>
    <mergeCell ref="D1192:D1193"/>
    <mergeCell ref="E1192:E1193"/>
    <mergeCell ref="F1192:F1193"/>
    <mergeCell ref="G1192:G1193"/>
    <mergeCell ref="H1192:H1193"/>
    <mergeCell ref="I1192:I1193"/>
    <mergeCell ref="J1192:J1193"/>
    <mergeCell ref="K1192:K1193"/>
    <mergeCell ref="L1192:L1193"/>
    <mergeCell ref="M1192:M1193"/>
    <mergeCell ref="N1192:N1193"/>
    <mergeCell ref="A1194:A1195"/>
    <mergeCell ref="B1194:B1195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K1194:K1195"/>
    <mergeCell ref="L1194:L1195"/>
    <mergeCell ref="M1194:M1195"/>
    <mergeCell ref="N1194:N1195"/>
    <mergeCell ref="A1196:A1197"/>
    <mergeCell ref="B1196:B1197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K1196:K1197"/>
    <mergeCell ref="L1196:L1197"/>
    <mergeCell ref="M1196:M1197"/>
    <mergeCell ref="N1196:N1197"/>
    <mergeCell ref="A1198:A1199"/>
    <mergeCell ref="B1198:B1199"/>
    <mergeCell ref="C1198:C1199"/>
    <mergeCell ref="D1198:D1199"/>
    <mergeCell ref="E1198:E1199"/>
    <mergeCell ref="F1198:F1199"/>
    <mergeCell ref="G1198:G1199"/>
    <mergeCell ref="H1198:H1199"/>
    <mergeCell ref="I1198:I1199"/>
    <mergeCell ref="J1198:J1199"/>
    <mergeCell ref="K1198:K1199"/>
    <mergeCell ref="L1198:L1199"/>
    <mergeCell ref="M1198:M1199"/>
    <mergeCell ref="N1198:N1199"/>
    <mergeCell ref="A1200:A1201"/>
    <mergeCell ref="B1200:B1201"/>
    <mergeCell ref="C1200:C1201"/>
    <mergeCell ref="D1200:D1201"/>
    <mergeCell ref="E1200:E1201"/>
    <mergeCell ref="F1200:F1201"/>
    <mergeCell ref="G1200:G1201"/>
    <mergeCell ref="H1200:H1201"/>
    <mergeCell ref="I1200:I1201"/>
    <mergeCell ref="J1200:J1201"/>
    <mergeCell ref="K1200:K1201"/>
    <mergeCell ref="L1200:L1201"/>
    <mergeCell ref="M1200:M1201"/>
    <mergeCell ref="N1200:N1201"/>
    <mergeCell ref="A1202:A1203"/>
    <mergeCell ref="B1202:B1203"/>
    <mergeCell ref="C1202:C1203"/>
    <mergeCell ref="D1202:D1203"/>
    <mergeCell ref="E1202:E1203"/>
    <mergeCell ref="F1202:F1203"/>
    <mergeCell ref="G1202:G1203"/>
    <mergeCell ref="H1202:H1203"/>
    <mergeCell ref="I1202:I1203"/>
    <mergeCell ref="J1202:J1203"/>
    <mergeCell ref="K1202:K1203"/>
    <mergeCell ref="L1202:L1203"/>
    <mergeCell ref="M1202:M1203"/>
    <mergeCell ref="N1202:N1203"/>
    <mergeCell ref="A1204:A1205"/>
    <mergeCell ref="B1204:B1205"/>
    <mergeCell ref="C1204:C1205"/>
    <mergeCell ref="D1204:D1205"/>
    <mergeCell ref="E1204:E1205"/>
    <mergeCell ref="F1204:F1205"/>
    <mergeCell ref="G1204:G1205"/>
    <mergeCell ref="H1204:H1205"/>
    <mergeCell ref="I1204:I1205"/>
    <mergeCell ref="J1204:J1205"/>
    <mergeCell ref="K1204:K1205"/>
    <mergeCell ref="L1204:L1205"/>
    <mergeCell ref="M1204:M1205"/>
    <mergeCell ref="N1204:N1205"/>
    <mergeCell ref="A1206:A1207"/>
    <mergeCell ref="B1206:B1207"/>
    <mergeCell ref="C1206:C1207"/>
    <mergeCell ref="D1206:D1207"/>
    <mergeCell ref="E1206:E1207"/>
    <mergeCell ref="F1206:F1207"/>
    <mergeCell ref="G1206:G1207"/>
    <mergeCell ref="H1206:H1207"/>
    <mergeCell ref="I1206:I1207"/>
    <mergeCell ref="J1206:J1207"/>
    <mergeCell ref="K1206:K1207"/>
    <mergeCell ref="L1206:L1207"/>
    <mergeCell ref="M1206:M1207"/>
    <mergeCell ref="N1206:N1207"/>
    <mergeCell ref="A1208:A1209"/>
    <mergeCell ref="B1208:B1209"/>
    <mergeCell ref="C1208:C1209"/>
    <mergeCell ref="D1208:D1209"/>
    <mergeCell ref="E1208:E1209"/>
    <mergeCell ref="F1208:F1209"/>
    <mergeCell ref="G1208:G1209"/>
    <mergeCell ref="H1208:H1209"/>
    <mergeCell ref="I1208:I1209"/>
    <mergeCell ref="J1208:J1209"/>
    <mergeCell ref="K1208:K1209"/>
    <mergeCell ref="L1208:L1209"/>
    <mergeCell ref="M1208:M1209"/>
    <mergeCell ref="N1208:N1209"/>
    <mergeCell ref="A1210:A1211"/>
    <mergeCell ref="B1210:B1211"/>
    <mergeCell ref="C1210:C1211"/>
    <mergeCell ref="D1210:D1211"/>
    <mergeCell ref="E1210:E1211"/>
    <mergeCell ref="F1210:F1211"/>
    <mergeCell ref="G1210:G1211"/>
    <mergeCell ref="H1210:H1211"/>
    <mergeCell ref="I1210:I1211"/>
    <mergeCell ref="J1210:J1211"/>
    <mergeCell ref="K1210:K1211"/>
    <mergeCell ref="L1210:L1211"/>
    <mergeCell ref="M1210:M1211"/>
    <mergeCell ref="N1210:N1211"/>
    <mergeCell ref="A1212:A1213"/>
    <mergeCell ref="B1212:B1213"/>
    <mergeCell ref="C1212:C1213"/>
    <mergeCell ref="D1212:D1213"/>
    <mergeCell ref="E1212:E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14:A1215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L1214:L1215"/>
    <mergeCell ref="M1214:M1215"/>
    <mergeCell ref="N1214:N1215"/>
    <mergeCell ref="A1216:A1217"/>
    <mergeCell ref="B1216:B1217"/>
    <mergeCell ref="C1216:C1217"/>
    <mergeCell ref="D1216:D1217"/>
    <mergeCell ref="E1216:E1217"/>
    <mergeCell ref="F1216:F1217"/>
    <mergeCell ref="G1216:G1217"/>
    <mergeCell ref="H1216:H1217"/>
    <mergeCell ref="I1216:I1217"/>
    <mergeCell ref="J1216:J1217"/>
    <mergeCell ref="K1216:K1217"/>
    <mergeCell ref="L1216:L1217"/>
    <mergeCell ref="M1216:M1217"/>
    <mergeCell ref="N1216:N1217"/>
    <mergeCell ref="A1218:A1219"/>
    <mergeCell ref="B1218:B1219"/>
    <mergeCell ref="C1218:C1219"/>
    <mergeCell ref="D1218:D1219"/>
    <mergeCell ref="E1218:E1219"/>
    <mergeCell ref="F1218:F1219"/>
    <mergeCell ref="G1218:G1219"/>
    <mergeCell ref="H1218:H1219"/>
    <mergeCell ref="I1218:I1219"/>
    <mergeCell ref="J1218:J1219"/>
    <mergeCell ref="K1218:K1219"/>
    <mergeCell ref="L1218:L1219"/>
    <mergeCell ref="M1218:M1219"/>
    <mergeCell ref="N1218:N1219"/>
    <mergeCell ref="A1220:A1221"/>
    <mergeCell ref="B1220:B1221"/>
    <mergeCell ref="C1220:C1221"/>
    <mergeCell ref="D1220:D1221"/>
    <mergeCell ref="E1220:E1221"/>
    <mergeCell ref="F1220:F1221"/>
    <mergeCell ref="G1220:G1221"/>
    <mergeCell ref="H1220:H1221"/>
    <mergeCell ref="I1220:I1221"/>
    <mergeCell ref="J1220:J1221"/>
    <mergeCell ref="K1220:K1221"/>
    <mergeCell ref="L1220:L1221"/>
    <mergeCell ref="M1220:M1221"/>
    <mergeCell ref="N1220:N1221"/>
    <mergeCell ref="A1222:A1223"/>
    <mergeCell ref="B1222:B1223"/>
    <mergeCell ref="C1222:C1223"/>
    <mergeCell ref="D1222:D1223"/>
    <mergeCell ref="E1222:E1223"/>
    <mergeCell ref="F1222:F1223"/>
    <mergeCell ref="G1222:G1223"/>
    <mergeCell ref="H1222:H1223"/>
    <mergeCell ref="I1222:I1223"/>
    <mergeCell ref="J1222:J1223"/>
    <mergeCell ref="K1222:K1223"/>
    <mergeCell ref="L1222:L1223"/>
    <mergeCell ref="M1222:M1223"/>
    <mergeCell ref="N1222:N1223"/>
    <mergeCell ref="A1224:A1225"/>
    <mergeCell ref="B1224:B1225"/>
    <mergeCell ref="C1224:C1225"/>
    <mergeCell ref="D1224:D1225"/>
    <mergeCell ref="E1224:E1225"/>
    <mergeCell ref="F1224:F1225"/>
    <mergeCell ref="G1224:G1225"/>
    <mergeCell ref="H1224:H1225"/>
    <mergeCell ref="I1224:I1225"/>
    <mergeCell ref="J1224:J1225"/>
    <mergeCell ref="K1224:K1225"/>
    <mergeCell ref="L1224:L1225"/>
    <mergeCell ref="M1224:M1225"/>
    <mergeCell ref="N1224:N1225"/>
    <mergeCell ref="A1226:A1227"/>
    <mergeCell ref="B1226:B1227"/>
    <mergeCell ref="C1226:C1227"/>
    <mergeCell ref="D1226:D1227"/>
    <mergeCell ref="E1226:E1227"/>
    <mergeCell ref="F1226:F1227"/>
    <mergeCell ref="G1226:G1227"/>
    <mergeCell ref="H1226:H1227"/>
    <mergeCell ref="I1226:I1227"/>
    <mergeCell ref="J1226:J1227"/>
    <mergeCell ref="K1226:K1227"/>
    <mergeCell ref="L1226:L1227"/>
    <mergeCell ref="M1226:M1227"/>
    <mergeCell ref="N1226:N1227"/>
    <mergeCell ref="A1228:A1229"/>
    <mergeCell ref="B1228:B1229"/>
    <mergeCell ref="C1228:C1229"/>
    <mergeCell ref="D1228:D1229"/>
    <mergeCell ref="E1228:E1229"/>
    <mergeCell ref="F1228:F1229"/>
    <mergeCell ref="G1228:G1229"/>
    <mergeCell ref="H1228:H1229"/>
    <mergeCell ref="I1228:I1229"/>
    <mergeCell ref="J1228:J1229"/>
    <mergeCell ref="K1228:K1229"/>
    <mergeCell ref="L1228:L1229"/>
    <mergeCell ref="M1228:M1229"/>
    <mergeCell ref="N1228:N1229"/>
    <mergeCell ref="A1230:A1231"/>
    <mergeCell ref="B1230:B1231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K1230:K1231"/>
    <mergeCell ref="L1230:L1231"/>
    <mergeCell ref="M1230:M1231"/>
    <mergeCell ref="N1230:N1231"/>
    <mergeCell ref="A1232:A1233"/>
    <mergeCell ref="B1232:B1233"/>
    <mergeCell ref="C1232:C1233"/>
    <mergeCell ref="D1232:D1233"/>
    <mergeCell ref="E1232:E1233"/>
    <mergeCell ref="F1232:F1233"/>
    <mergeCell ref="G1232:G1233"/>
    <mergeCell ref="H1232:H1233"/>
    <mergeCell ref="I1232:I1233"/>
    <mergeCell ref="J1232:J1233"/>
    <mergeCell ref="K1232:K1233"/>
    <mergeCell ref="L1232:L1233"/>
    <mergeCell ref="M1232:M1233"/>
    <mergeCell ref="N1232:N1233"/>
    <mergeCell ref="A1234:A1235"/>
    <mergeCell ref="B1234:B1235"/>
    <mergeCell ref="C1234:C1235"/>
    <mergeCell ref="D1234:D1235"/>
    <mergeCell ref="E1234:E1235"/>
    <mergeCell ref="F1234:F1235"/>
    <mergeCell ref="G1234:G1235"/>
    <mergeCell ref="H1234:H1235"/>
    <mergeCell ref="I1234:I1235"/>
    <mergeCell ref="J1234:J1235"/>
    <mergeCell ref="K1234:K1235"/>
    <mergeCell ref="L1234:L1235"/>
    <mergeCell ref="M1234:M1235"/>
    <mergeCell ref="N1234:N1235"/>
    <mergeCell ref="A1236:A1237"/>
    <mergeCell ref="B1236:B1237"/>
    <mergeCell ref="C1236:C1237"/>
    <mergeCell ref="D1236:D1237"/>
    <mergeCell ref="E1236:E1237"/>
    <mergeCell ref="F1236:F1237"/>
    <mergeCell ref="G1236:G1237"/>
    <mergeCell ref="H1236:H1237"/>
    <mergeCell ref="I1236:I1237"/>
    <mergeCell ref="J1236:J1237"/>
    <mergeCell ref="K1236:K1237"/>
    <mergeCell ref="L1236:L1237"/>
    <mergeCell ref="M1236:M1237"/>
    <mergeCell ref="N1236:N1237"/>
    <mergeCell ref="A1238:A1239"/>
    <mergeCell ref="B1238:B1239"/>
    <mergeCell ref="C1238:C1239"/>
    <mergeCell ref="D1238:D1239"/>
    <mergeCell ref="E1238:E1239"/>
    <mergeCell ref="F1238:F1239"/>
    <mergeCell ref="G1238:G1239"/>
    <mergeCell ref="H1238:H1239"/>
    <mergeCell ref="I1238:I1239"/>
    <mergeCell ref="J1238:J1239"/>
    <mergeCell ref="K1238:K1239"/>
    <mergeCell ref="L1238:L1239"/>
    <mergeCell ref="M1238:M1239"/>
    <mergeCell ref="N1238:N1239"/>
    <mergeCell ref="A1240:A1241"/>
    <mergeCell ref="B1240:B1241"/>
    <mergeCell ref="C1240:C1241"/>
    <mergeCell ref="D1240:D1241"/>
    <mergeCell ref="E1240:E1241"/>
    <mergeCell ref="F1240:F1241"/>
    <mergeCell ref="G1240:G1241"/>
    <mergeCell ref="H1240:H1241"/>
    <mergeCell ref="I1240:I1241"/>
    <mergeCell ref="J1240:J1241"/>
    <mergeCell ref="K1240:K1241"/>
    <mergeCell ref="L1240:L1241"/>
    <mergeCell ref="M1240:M1241"/>
    <mergeCell ref="N1240:N1241"/>
    <mergeCell ref="A1242:A1243"/>
    <mergeCell ref="B1242:B1243"/>
    <mergeCell ref="C1242:C1243"/>
    <mergeCell ref="D1242:D1243"/>
    <mergeCell ref="E1242:E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44:A1245"/>
    <mergeCell ref="B1244:B1245"/>
    <mergeCell ref="C1244:C1245"/>
    <mergeCell ref="D1244:D1245"/>
    <mergeCell ref="E1244:E1245"/>
    <mergeCell ref="F1244:F1245"/>
    <mergeCell ref="G1244:G1245"/>
    <mergeCell ref="H1244:H1245"/>
    <mergeCell ref="I1244:I1245"/>
    <mergeCell ref="J1244:J1245"/>
    <mergeCell ref="K1244:K1245"/>
    <mergeCell ref="L1244:L1245"/>
    <mergeCell ref="M1244:M1245"/>
    <mergeCell ref="N1244:N1245"/>
    <mergeCell ref="A1246:A1247"/>
    <mergeCell ref="B1246:B1247"/>
    <mergeCell ref="C1246:C1247"/>
    <mergeCell ref="D1246:D1247"/>
    <mergeCell ref="E1246:E1247"/>
    <mergeCell ref="F1246:F1247"/>
    <mergeCell ref="G1246:G1247"/>
    <mergeCell ref="H1246:H1247"/>
    <mergeCell ref="I1246:I1247"/>
    <mergeCell ref="J1246:J1247"/>
    <mergeCell ref="K1246:K1247"/>
    <mergeCell ref="L1246:L1247"/>
    <mergeCell ref="M1246:M1247"/>
    <mergeCell ref="N1246:N1247"/>
    <mergeCell ref="A1248:A1249"/>
    <mergeCell ref="B1248:B1249"/>
    <mergeCell ref="C1248:C1249"/>
    <mergeCell ref="D1248:D1249"/>
    <mergeCell ref="E1248:E1249"/>
    <mergeCell ref="F1248:F1249"/>
    <mergeCell ref="G1248:G1249"/>
    <mergeCell ref="H1248:H1249"/>
    <mergeCell ref="I1248:I1249"/>
    <mergeCell ref="J1248:J1249"/>
    <mergeCell ref="K1248:K1249"/>
    <mergeCell ref="L1248:L1249"/>
    <mergeCell ref="M1248:M1249"/>
    <mergeCell ref="N1248:N1249"/>
    <mergeCell ref="A1250:A1251"/>
    <mergeCell ref="B1250:B1251"/>
    <mergeCell ref="C1250:C1251"/>
    <mergeCell ref="D1250:D1251"/>
    <mergeCell ref="E1250:E1251"/>
    <mergeCell ref="F1250:F1251"/>
    <mergeCell ref="G1250:G1251"/>
    <mergeCell ref="H1250:H1251"/>
    <mergeCell ref="I1250:I1251"/>
    <mergeCell ref="J1250:J1251"/>
    <mergeCell ref="K1250:K1251"/>
    <mergeCell ref="L1250:L1251"/>
    <mergeCell ref="M1250:M1251"/>
    <mergeCell ref="N1250:N1251"/>
    <mergeCell ref="A1252:A1253"/>
    <mergeCell ref="B1252:B1253"/>
    <mergeCell ref="C1252:C1253"/>
    <mergeCell ref="D1252:D1253"/>
    <mergeCell ref="E1252:E1253"/>
    <mergeCell ref="F1252:F1253"/>
    <mergeCell ref="G1252:G1253"/>
    <mergeCell ref="H1252:H1253"/>
    <mergeCell ref="I1252:I1253"/>
    <mergeCell ref="J1252:J1253"/>
    <mergeCell ref="K1252:K1253"/>
    <mergeCell ref="L1252:L1253"/>
    <mergeCell ref="M1252:M1253"/>
    <mergeCell ref="N1252:N1253"/>
    <mergeCell ref="A1254:A1255"/>
    <mergeCell ref="B1254:B1255"/>
    <mergeCell ref="C1254:C1255"/>
    <mergeCell ref="D1254:D1255"/>
    <mergeCell ref="E1254:E1255"/>
    <mergeCell ref="F1254:F1255"/>
    <mergeCell ref="G1254:G1255"/>
    <mergeCell ref="H1254:H1255"/>
    <mergeCell ref="I1254:I1255"/>
    <mergeCell ref="J1254:J1255"/>
    <mergeCell ref="K1254:K1255"/>
    <mergeCell ref="L1254:L1255"/>
    <mergeCell ref="M1254:M1255"/>
    <mergeCell ref="N1254:N1255"/>
    <mergeCell ref="A1256:A1257"/>
    <mergeCell ref="B1256:B1257"/>
    <mergeCell ref="C1256:C1257"/>
    <mergeCell ref="D1256:D1257"/>
    <mergeCell ref="E1256:E1257"/>
    <mergeCell ref="F1256:F1257"/>
    <mergeCell ref="G1256:G1257"/>
    <mergeCell ref="H1256:H1257"/>
    <mergeCell ref="I1256:I1257"/>
    <mergeCell ref="J1256:J1257"/>
    <mergeCell ref="K1256:K1257"/>
    <mergeCell ref="L1256:L1257"/>
    <mergeCell ref="M1256:M1257"/>
    <mergeCell ref="N1256:N1257"/>
    <mergeCell ref="A1258:A1259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L1258:L1259"/>
    <mergeCell ref="M1258:M1259"/>
    <mergeCell ref="N1258:N1259"/>
    <mergeCell ref="A1260:A1261"/>
    <mergeCell ref="B1260:B1261"/>
    <mergeCell ref="C1260:C1261"/>
    <mergeCell ref="D1260:D1261"/>
    <mergeCell ref="E1260:E1261"/>
    <mergeCell ref="F1260:F1261"/>
    <mergeCell ref="G1260:G1261"/>
    <mergeCell ref="H1260:H1261"/>
    <mergeCell ref="I1260:I1261"/>
    <mergeCell ref="J1260:J1261"/>
    <mergeCell ref="K1260:K1261"/>
    <mergeCell ref="L1260:L1261"/>
    <mergeCell ref="M1260:M1261"/>
    <mergeCell ref="N1260:N1261"/>
    <mergeCell ref="A1262:A1263"/>
    <mergeCell ref="B1262:B1263"/>
    <mergeCell ref="C1262:C1263"/>
    <mergeCell ref="D1262:D1263"/>
    <mergeCell ref="E1262:E1263"/>
    <mergeCell ref="F1262:F1263"/>
    <mergeCell ref="G1262:G1263"/>
    <mergeCell ref="H1262:H1263"/>
    <mergeCell ref="I1262:I1263"/>
    <mergeCell ref="J1262:J1263"/>
    <mergeCell ref="K1262:K1263"/>
    <mergeCell ref="L1262:L1263"/>
    <mergeCell ref="M1262:M1263"/>
    <mergeCell ref="N1262:N1263"/>
    <mergeCell ref="A1264:A1265"/>
    <mergeCell ref="B1264:B1265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K1264:K1265"/>
    <mergeCell ref="L1264:L1265"/>
    <mergeCell ref="M1264:M1265"/>
    <mergeCell ref="N1264:N1265"/>
    <mergeCell ref="A1266:A1267"/>
    <mergeCell ref="B1266:B1267"/>
    <mergeCell ref="C1266:C1267"/>
    <mergeCell ref="D1266:D1267"/>
    <mergeCell ref="E1266:E1267"/>
    <mergeCell ref="F1266:F1267"/>
    <mergeCell ref="G1266:G1267"/>
    <mergeCell ref="H1266:H1267"/>
    <mergeCell ref="I1266:I1267"/>
    <mergeCell ref="J1266:J1267"/>
    <mergeCell ref="K1266:K1267"/>
    <mergeCell ref="L1266:L1267"/>
    <mergeCell ref="M1266:M1267"/>
    <mergeCell ref="N1266:N1267"/>
    <mergeCell ref="A1268:A1269"/>
    <mergeCell ref="B1268:B1269"/>
    <mergeCell ref="C1268:C1269"/>
    <mergeCell ref="D1268:D1269"/>
    <mergeCell ref="E1268:E1269"/>
    <mergeCell ref="F1268:F1269"/>
    <mergeCell ref="G1268:G1269"/>
    <mergeCell ref="H1268:H1269"/>
    <mergeCell ref="I1268:I1269"/>
    <mergeCell ref="J1268:J1269"/>
    <mergeCell ref="K1268:K1269"/>
    <mergeCell ref="L1268:L1269"/>
    <mergeCell ref="M1268:M1269"/>
    <mergeCell ref="N1268:N1269"/>
    <mergeCell ref="A1270:A1271"/>
    <mergeCell ref="B1270:B1271"/>
    <mergeCell ref="C1270:C1271"/>
    <mergeCell ref="D1270:D1271"/>
    <mergeCell ref="E1270:E1271"/>
    <mergeCell ref="F1270:F1271"/>
    <mergeCell ref="G1270:G1271"/>
    <mergeCell ref="H1270:H1271"/>
    <mergeCell ref="I1270:I1271"/>
    <mergeCell ref="J1270:J1271"/>
    <mergeCell ref="K1270:K1271"/>
    <mergeCell ref="L1270:L1271"/>
    <mergeCell ref="M1270:M1271"/>
    <mergeCell ref="N1270:N1271"/>
    <mergeCell ref="A1272:A1273"/>
    <mergeCell ref="B1272:B1273"/>
    <mergeCell ref="C1272:C1273"/>
    <mergeCell ref="D1272:D1273"/>
    <mergeCell ref="E1272:E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A1274:A1275"/>
    <mergeCell ref="B1274:B1275"/>
    <mergeCell ref="C1274:C1275"/>
    <mergeCell ref="D1274:D1275"/>
    <mergeCell ref="E1274:E1275"/>
    <mergeCell ref="F1274:F1275"/>
    <mergeCell ref="G1274:G1275"/>
    <mergeCell ref="H1274:H1275"/>
    <mergeCell ref="I1274:I1275"/>
    <mergeCell ref="J1274:J1275"/>
    <mergeCell ref="K1274:K1275"/>
    <mergeCell ref="L1274:L1275"/>
    <mergeCell ref="M1274:M1275"/>
    <mergeCell ref="N1274:N1275"/>
    <mergeCell ref="A1276:A1277"/>
    <mergeCell ref="B1276:B1277"/>
    <mergeCell ref="C1276:C1277"/>
    <mergeCell ref="D1276:D1277"/>
    <mergeCell ref="E1276:E1277"/>
    <mergeCell ref="F1276:F1277"/>
    <mergeCell ref="G1276:G1277"/>
    <mergeCell ref="H1276:H1277"/>
    <mergeCell ref="I1276:I1277"/>
    <mergeCell ref="J1276:J1277"/>
    <mergeCell ref="K1276:K1277"/>
    <mergeCell ref="L1276:L1277"/>
    <mergeCell ref="M1276:M1277"/>
    <mergeCell ref="N1276:N1277"/>
    <mergeCell ref="A1278:A1279"/>
    <mergeCell ref="B1278:B1279"/>
    <mergeCell ref="C1278:C1279"/>
    <mergeCell ref="D1278:D1279"/>
    <mergeCell ref="E1278:E1279"/>
    <mergeCell ref="F1278:F1279"/>
    <mergeCell ref="G1278:G1279"/>
    <mergeCell ref="H1278:H1279"/>
    <mergeCell ref="I1278:I1279"/>
    <mergeCell ref="J1278:J1279"/>
    <mergeCell ref="K1278:K1279"/>
    <mergeCell ref="L1278:L1279"/>
    <mergeCell ref="M1278:M1279"/>
    <mergeCell ref="N1278:N1279"/>
    <mergeCell ref="A1280:A1281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L1280:L1281"/>
    <mergeCell ref="M1280:M1281"/>
    <mergeCell ref="N1280:N1281"/>
    <mergeCell ref="A1282:A1283"/>
    <mergeCell ref="B1282:B1283"/>
    <mergeCell ref="C1282:C1283"/>
    <mergeCell ref="D1282:D1283"/>
    <mergeCell ref="E1282:E1283"/>
    <mergeCell ref="F1282:F1283"/>
    <mergeCell ref="G1282:G1283"/>
    <mergeCell ref="H1282:H1283"/>
    <mergeCell ref="I1282:I1283"/>
    <mergeCell ref="J1282:J1283"/>
    <mergeCell ref="K1282:K1283"/>
    <mergeCell ref="L1282:L1283"/>
    <mergeCell ref="M1282:M1283"/>
    <mergeCell ref="N1282:N1283"/>
    <mergeCell ref="A1284:A1285"/>
    <mergeCell ref="B1284:B1285"/>
    <mergeCell ref="C1284:C1285"/>
    <mergeCell ref="D1284:D1285"/>
    <mergeCell ref="E1284:E1285"/>
    <mergeCell ref="F1284:F1285"/>
    <mergeCell ref="G1284:G1285"/>
    <mergeCell ref="H1284:H1285"/>
    <mergeCell ref="I1284:I1285"/>
    <mergeCell ref="J1284:J1285"/>
    <mergeCell ref="K1284:K1285"/>
    <mergeCell ref="L1284:L1285"/>
    <mergeCell ref="M1284:M1285"/>
    <mergeCell ref="N1284:N1285"/>
    <mergeCell ref="A1286:A1287"/>
    <mergeCell ref="B1286:B1287"/>
    <mergeCell ref="C1286:C1287"/>
    <mergeCell ref="D1286:D1287"/>
    <mergeCell ref="E1286:E1287"/>
    <mergeCell ref="F1286:F1287"/>
    <mergeCell ref="G1286:G1287"/>
    <mergeCell ref="H1286:H1287"/>
    <mergeCell ref="I1286:I1287"/>
    <mergeCell ref="J1286:J1287"/>
    <mergeCell ref="K1286:K1287"/>
    <mergeCell ref="L1286:L1287"/>
    <mergeCell ref="M1286:M1287"/>
    <mergeCell ref="N1286:N1287"/>
    <mergeCell ref="A1288:A1289"/>
    <mergeCell ref="B1288:B1289"/>
    <mergeCell ref="C1288:C1289"/>
    <mergeCell ref="D1288:D1289"/>
    <mergeCell ref="E1288:E1289"/>
    <mergeCell ref="F1288:F1289"/>
    <mergeCell ref="G1288:G1289"/>
    <mergeCell ref="H1288:H1289"/>
    <mergeCell ref="I1288:I1289"/>
    <mergeCell ref="J1288:J1289"/>
    <mergeCell ref="K1288:K1289"/>
    <mergeCell ref="L1288:L1289"/>
    <mergeCell ref="M1288:M1289"/>
    <mergeCell ref="N1288:N1289"/>
    <mergeCell ref="A1290:A1291"/>
    <mergeCell ref="B1290:B1291"/>
    <mergeCell ref="C1290:C1291"/>
    <mergeCell ref="D1290:D1291"/>
    <mergeCell ref="E1290:E1291"/>
    <mergeCell ref="F1290:F1291"/>
    <mergeCell ref="G1290:G1291"/>
    <mergeCell ref="H1290:H1291"/>
    <mergeCell ref="I1290:I1291"/>
    <mergeCell ref="J1290:J1291"/>
    <mergeCell ref="K1290:K1291"/>
    <mergeCell ref="L1290:L1291"/>
    <mergeCell ref="M1290:M1291"/>
    <mergeCell ref="N1290:N1291"/>
    <mergeCell ref="A1292:A1293"/>
    <mergeCell ref="B1292:B1293"/>
    <mergeCell ref="C1292:C1293"/>
    <mergeCell ref="D1292:D1293"/>
    <mergeCell ref="E1292:E1293"/>
    <mergeCell ref="F1292:F1293"/>
    <mergeCell ref="G1292:G1293"/>
    <mergeCell ref="H1292:H1293"/>
    <mergeCell ref="I1292:I1293"/>
    <mergeCell ref="J1292:J1293"/>
    <mergeCell ref="K1292:K1293"/>
    <mergeCell ref="L1292:L1293"/>
    <mergeCell ref="M1292:M1293"/>
    <mergeCell ref="N1292:N1293"/>
    <mergeCell ref="A1294:A1295"/>
    <mergeCell ref="B1294:B1295"/>
    <mergeCell ref="C1294:C1295"/>
    <mergeCell ref="D1294:D1295"/>
    <mergeCell ref="E1294:E1295"/>
    <mergeCell ref="F1294:F1295"/>
    <mergeCell ref="G1294:G1295"/>
    <mergeCell ref="H1294:H1295"/>
    <mergeCell ref="I1294:I1295"/>
    <mergeCell ref="J1294:J1295"/>
    <mergeCell ref="K1294:K1295"/>
    <mergeCell ref="L1294:L1295"/>
    <mergeCell ref="M1294:M1295"/>
    <mergeCell ref="N1294:N1295"/>
    <mergeCell ref="A1296:A1297"/>
    <mergeCell ref="B1296:B1297"/>
    <mergeCell ref="C1296:C1297"/>
    <mergeCell ref="D1296:D1297"/>
    <mergeCell ref="E1296:E1297"/>
    <mergeCell ref="F1296:F1297"/>
    <mergeCell ref="G1296:G1297"/>
    <mergeCell ref="H1296:H1297"/>
    <mergeCell ref="I1296:I1297"/>
    <mergeCell ref="J1296:J1297"/>
    <mergeCell ref="K1296:K1297"/>
    <mergeCell ref="L1296:L1297"/>
    <mergeCell ref="M1296:M1297"/>
    <mergeCell ref="N1296:N1297"/>
    <mergeCell ref="A1298:A1299"/>
    <mergeCell ref="B1298:B1299"/>
    <mergeCell ref="C1298:C1299"/>
    <mergeCell ref="D1298:D1299"/>
    <mergeCell ref="E1298:E1299"/>
    <mergeCell ref="F1298:F1299"/>
    <mergeCell ref="G1298:G1299"/>
    <mergeCell ref="H1298:H1299"/>
    <mergeCell ref="I1298:I1299"/>
    <mergeCell ref="J1298:J1299"/>
    <mergeCell ref="K1298:K1299"/>
    <mergeCell ref="L1298:L1299"/>
    <mergeCell ref="M1298:M1299"/>
    <mergeCell ref="N1298:N1299"/>
    <mergeCell ref="A1300:A1301"/>
    <mergeCell ref="B1300:B1301"/>
    <mergeCell ref="C1300:C1301"/>
    <mergeCell ref="D1300:D1301"/>
    <mergeCell ref="E1300:E1301"/>
    <mergeCell ref="F1300:F1301"/>
    <mergeCell ref="G1300:G1301"/>
    <mergeCell ref="H1300:H1301"/>
    <mergeCell ref="I1300:I1301"/>
    <mergeCell ref="J1300:J1301"/>
    <mergeCell ref="K1300:K1301"/>
    <mergeCell ref="L1300:L1301"/>
    <mergeCell ref="M1300:M1301"/>
    <mergeCell ref="N1300:N1301"/>
    <mergeCell ref="A1302:A1303"/>
    <mergeCell ref="B1302:B1303"/>
    <mergeCell ref="C1302:C1303"/>
    <mergeCell ref="D1302:D1303"/>
    <mergeCell ref="E1302:E1303"/>
    <mergeCell ref="F1302:F1303"/>
    <mergeCell ref="G1302:G1303"/>
    <mergeCell ref="H1302:H1303"/>
    <mergeCell ref="I1302:I1303"/>
    <mergeCell ref="J1302:J1303"/>
    <mergeCell ref="K1302:K1303"/>
    <mergeCell ref="L1302:L1303"/>
    <mergeCell ref="M1302:M1303"/>
    <mergeCell ref="N1302:N1303"/>
    <mergeCell ref="A1304:A1305"/>
    <mergeCell ref="B1304:B1305"/>
    <mergeCell ref="C1304:C1305"/>
    <mergeCell ref="D1304:D1305"/>
    <mergeCell ref="E1304:E1305"/>
    <mergeCell ref="F1304:F1305"/>
    <mergeCell ref="G1304:G1305"/>
    <mergeCell ref="H1304:H1305"/>
    <mergeCell ref="I1304:I1305"/>
    <mergeCell ref="J1304:J1305"/>
    <mergeCell ref="K1304:K1305"/>
    <mergeCell ref="L1304:L1305"/>
    <mergeCell ref="M1304:M1305"/>
    <mergeCell ref="N1304:N1305"/>
    <mergeCell ref="A1306:A1307"/>
    <mergeCell ref="B1306:B1307"/>
    <mergeCell ref="C1306:C1307"/>
    <mergeCell ref="D1306:D1307"/>
    <mergeCell ref="E1306:E1307"/>
    <mergeCell ref="F1306:F1307"/>
    <mergeCell ref="G1306:G1307"/>
    <mergeCell ref="H1306:H1307"/>
    <mergeCell ref="I1306:I1307"/>
    <mergeCell ref="J1306:J1307"/>
    <mergeCell ref="K1306:K1307"/>
    <mergeCell ref="L1306:L1307"/>
    <mergeCell ref="M1306:M1307"/>
    <mergeCell ref="N1306:N1307"/>
    <mergeCell ref="A1308:A1309"/>
    <mergeCell ref="B1308:B1309"/>
    <mergeCell ref="C1308:C1309"/>
    <mergeCell ref="D1308:D1309"/>
    <mergeCell ref="E1308:E1309"/>
    <mergeCell ref="F1308:F1309"/>
    <mergeCell ref="G1308:G1309"/>
    <mergeCell ref="H1308:H1309"/>
    <mergeCell ref="I1308:I1309"/>
    <mergeCell ref="J1308:J1309"/>
    <mergeCell ref="K1308:K1309"/>
    <mergeCell ref="L1308:L1309"/>
    <mergeCell ref="M1308:M1309"/>
    <mergeCell ref="N1308:N1309"/>
    <mergeCell ref="A1310:A1311"/>
    <mergeCell ref="B1310:B1311"/>
    <mergeCell ref="C1310:C1311"/>
    <mergeCell ref="D1310:D1311"/>
    <mergeCell ref="E1310:E1311"/>
    <mergeCell ref="F1310:F1311"/>
    <mergeCell ref="G1310:G1311"/>
    <mergeCell ref="H1310:H1311"/>
    <mergeCell ref="I1310:I1311"/>
    <mergeCell ref="J1310:J1311"/>
    <mergeCell ref="K1310:K1311"/>
    <mergeCell ref="L1310:L1311"/>
    <mergeCell ref="M1310:M1311"/>
    <mergeCell ref="N1310:N1311"/>
    <mergeCell ref="A1312:A1313"/>
    <mergeCell ref="B1312:B1313"/>
    <mergeCell ref="C1312:C1313"/>
    <mergeCell ref="D1312:D1313"/>
    <mergeCell ref="E1312:E1313"/>
    <mergeCell ref="F1312:F1313"/>
    <mergeCell ref="G1312:G1313"/>
    <mergeCell ref="H1312:H1313"/>
    <mergeCell ref="I1312:I1313"/>
    <mergeCell ref="J1312:J1313"/>
    <mergeCell ref="K1312:K1313"/>
    <mergeCell ref="L1312:L1313"/>
    <mergeCell ref="M1312:M1313"/>
    <mergeCell ref="N1312:N1313"/>
    <mergeCell ref="A1314:A1315"/>
    <mergeCell ref="B1314:B1315"/>
    <mergeCell ref="C1314:C1315"/>
    <mergeCell ref="D1314:D1315"/>
    <mergeCell ref="E1314:E1315"/>
    <mergeCell ref="F1314:F1315"/>
    <mergeCell ref="G1314:G1315"/>
    <mergeCell ref="H1314:H1315"/>
    <mergeCell ref="I1314:I1315"/>
    <mergeCell ref="J1314:J1315"/>
    <mergeCell ref="K1314:K1315"/>
    <mergeCell ref="L1314:L1315"/>
    <mergeCell ref="M1314:M1315"/>
    <mergeCell ref="N1314:N1315"/>
    <mergeCell ref="A1316:A1317"/>
    <mergeCell ref="B1316:B1317"/>
    <mergeCell ref="C1316:C1317"/>
    <mergeCell ref="D1316:D1317"/>
    <mergeCell ref="E1316:E1317"/>
    <mergeCell ref="F1316:F1317"/>
    <mergeCell ref="G1316:G1317"/>
    <mergeCell ref="H1316:H1317"/>
    <mergeCell ref="I1316:I1317"/>
    <mergeCell ref="J1316:J1317"/>
    <mergeCell ref="K1316:K1317"/>
    <mergeCell ref="L1316:L1317"/>
    <mergeCell ref="M1316:M1317"/>
    <mergeCell ref="N1316:N1317"/>
    <mergeCell ref="A1318:A1319"/>
    <mergeCell ref="B1318:B1319"/>
    <mergeCell ref="C1318:C1319"/>
    <mergeCell ref="D1318:D1319"/>
    <mergeCell ref="E1318:E1319"/>
    <mergeCell ref="F1318:F1319"/>
    <mergeCell ref="G1318:G1319"/>
    <mergeCell ref="H1318:H1319"/>
    <mergeCell ref="I1318:I1319"/>
    <mergeCell ref="J1318:J1319"/>
    <mergeCell ref="K1318:K1319"/>
    <mergeCell ref="L1318:L1319"/>
    <mergeCell ref="M1318:M1319"/>
    <mergeCell ref="N1318:N1319"/>
    <mergeCell ref="A1320:A1321"/>
    <mergeCell ref="B1320:B1321"/>
    <mergeCell ref="C1320:C1321"/>
    <mergeCell ref="D1320:D1321"/>
    <mergeCell ref="E1320:E1321"/>
    <mergeCell ref="F1320:F1321"/>
    <mergeCell ref="G1320:G1321"/>
    <mergeCell ref="H1320:H1321"/>
    <mergeCell ref="I1320:I1321"/>
    <mergeCell ref="J1320:J1321"/>
    <mergeCell ref="K1320:K1321"/>
    <mergeCell ref="L1320:L1321"/>
    <mergeCell ref="M1320:M1321"/>
    <mergeCell ref="N1320:N1321"/>
    <mergeCell ref="A1322:A1323"/>
    <mergeCell ref="B1322:B1323"/>
    <mergeCell ref="C1322:C1323"/>
    <mergeCell ref="D1322:D1323"/>
    <mergeCell ref="E1322:E1323"/>
    <mergeCell ref="F1322:F1323"/>
    <mergeCell ref="G1322:G1323"/>
    <mergeCell ref="H1322:H1323"/>
    <mergeCell ref="I1322:I1323"/>
    <mergeCell ref="J1322:J1323"/>
    <mergeCell ref="K1322:K1323"/>
    <mergeCell ref="L1322:L1323"/>
    <mergeCell ref="M1322:M1323"/>
    <mergeCell ref="N1322:N1323"/>
    <mergeCell ref="A1324:A1325"/>
    <mergeCell ref="B1324:B1325"/>
    <mergeCell ref="C1324:C1325"/>
    <mergeCell ref="D1324:D1325"/>
    <mergeCell ref="E1324:E1325"/>
    <mergeCell ref="F1324:F1325"/>
    <mergeCell ref="G1324:G1325"/>
    <mergeCell ref="H1324:H1325"/>
    <mergeCell ref="I1324:I1325"/>
    <mergeCell ref="J1324:J1325"/>
    <mergeCell ref="K1324:K1325"/>
    <mergeCell ref="L1324:L1325"/>
    <mergeCell ref="M1324:M1325"/>
    <mergeCell ref="N1324:N1325"/>
    <mergeCell ref="A1326:A1327"/>
    <mergeCell ref="B1326:B1327"/>
    <mergeCell ref="C1326:C1327"/>
    <mergeCell ref="D1326:D1327"/>
    <mergeCell ref="E1326:E1327"/>
    <mergeCell ref="F1326:F1327"/>
    <mergeCell ref="G1326:G1327"/>
    <mergeCell ref="H1326:H1327"/>
    <mergeCell ref="I1326:I1327"/>
    <mergeCell ref="J1326:J1327"/>
    <mergeCell ref="K1326:K1327"/>
    <mergeCell ref="L1326:L1327"/>
    <mergeCell ref="M1326:M1327"/>
    <mergeCell ref="N1326:N1327"/>
    <mergeCell ref="A1328:A1329"/>
    <mergeCell ref="B1328:B1329"/>
    <mergeCell ref="C1328:C1329"/>
    <mergeCell ref="D1328:D1329"/>
    <mergeCell ref="E1328:E1329"/>
    <mergeCell ref="F1328:F1329"/>
    <mergeCell ref="G1328:G1329"/>
    <mergeCell ref="H1328:H1329"/>
    <mergeCell ref="I1328:I1329"/>
    <mergeCell ref="J1328:J1329"/>
    <mergeCell ref="K1328:K1329"/>
    <mergeCell ref="L1328:L1329"/>
    <mergeCell ref="M1328:M1329"/>
    <mergeCell ref="N1328:N1329"/>
    <mergeCell ref="A1330:A1331"/>
    <mergeCell ref="B1330:B1331"/>
    <mergeCell ref="C1330:C1331"/>
    <mergeCell ref="D1330:D1331"/>
    <mergeCell ref="E1330:E1331"/>
    <mergeCell ref="F1330:F1331"/>
    <mergeCell ref="G1330:G1331"/>
    <mergeCell ref="H1330:H1331"/>
    <mergeCell ref="I1330:I1331"/>
    <mergeCell ref="J1330:J1331"/>
    <mergeCell ref="K1330:K1331"/>
    <mergeCell ref="L1330:L1331"/>
    <mergeCell ref="M1330:M1331"/>
    <mergeCell ref="N1330:N1331"/>
    <mergeCell ref="A1332:A1333"/>
    <mergeCell ref="B1332:B1333"/>
    <mergeCell ref="C1332:C1333"/>
    <mergeCell ref="D1332:D1333"/>
    <mergeCell ref="E1332:E1333"/>
    <mergeCell ref="F1332:F1333"/>
    <mergeCell ref="G1332:G1333"/>
    <mergeCell ref="H1332:H1333"/>
    <mergeCell ref="I1332:I1333"/>
    <mergeCell ref="J1332:J1333"/>
    <mergeCell ref="K1332:K1333"/>
    <mergeCell ref="L1332:L1333"/>
    <mergeCell ref="M1332:M1333"/>
    <mergeCell ref="N1332:N1333"/>
    <mergeCell ref="A1334:A1335"/>
    <mergeCell ref="B1334:B1335"/>
    <mergeCell ref="C1334:C1335"/>
    <mergeCell ref="D1334:D1335"/>
    <mergeCell ref="E1334:E1335"/>
    <mergeCell ref="F1334:F1335"/>
    <mergeCell ref="G1334:G1335"/>
    <mergeCell ref="H1334:H1335"/>
    <mergeCell ref="I1334:I1335"/>
    <mergeCell ref="J1334:J1335"/>
    <mergeCell ref="K1334:K1335"/>
    <mergeCell ref="L1334:L1335"/>
    <mergeCell ref="M1334:M1335"/>
    <mergeCell ref="N1334:N1335"/>
    <mergeCell ref="A1336:A1337"/>
    <mergeCell ref="B1336:B1337"/>
    <mergeCell ref="C1336:C1337"/>
    <mergeCell ref="D1336:D1337"/>
    <mergeCell ref="E1336:E1337"/>
    <mergeCell ref="F1336:F1337"/>
    <mergeCell ref="G1336:G1337"/>
    <mergeCell ref="H1336:H1337"/>
    <mergeCell ref="I1336:I1337"/>
    <mergeCell ref="J1336:J1337"/>
    <mergeCell ref="K1336:K1337"/>
    <mergeCell ref="L1336:L1337"/>
    <mergeCell ref="M1336:M1337"/>
    <mergeCell ref="N1336:N1337"/>
    <mergeCell ref="A1338:A1339"/>
    <mergeCell ref="B1338:B1339"/>
    <mergeCell ref="C1338:C1339"/>
    <mergeCell ref="D1338:D1339"/>
    <mergeCell ref="E1338:E1339"/>
    <mergeCell ref="F1338:F1339"/>
    <mergeCell ref="G1338:G1339"/>
    <mergeCell ref="H1338:H1339"/>
    <mergeCell ref="I1338:I1339"/>
    <mergeCell ref="J1338:J1339"/>
    <mergeCell ref="K1338:K1339"/>
    <mergeCell ref="L1338:L1339"/>
    <mergeCell ref="M1338:M1339"/>
    <mergeCell ref="N1338:N1339"/>
    <mergeCell ref="A1340:A1341"/>
    <mergeCell ref="B1340:B1341"/>
    <mergeCell ref="C1340:C1341"/>
    <mergeCell ref="D1340:D1341"/>
    <mergeCell ref="E1340:E1341"/>
    <mergeCell ref="F1340:F1341"/>
    <mergeCell ref="G1340:G1341"/>
    <mergeCell ref="H1340:H1341"/>
    <mergeCell ref="I1340:I1341"/>
    <mergeCell ref="J1340:J1341"/>
    <mergeCell ref="K1340:K1341"/>
    <mergeCell ref="L1340:L1341"/>
    <mergeCell ref="M1340:M1341"/>
    <mergeCell ref="N1340:N1341"/>
    <mergeCell ref="A1342:A1343"/>
    <mergeCell ref="B1342:B1343"/>
    <mergeCell ref="C1342:C1343"/>
    <mergeCell ref="D1342:D1343"/>
    <mergeCell ref="E1342:E1343"/>
    <mergeCell ref="F1342:F1343"/>
    <mergeCell ref="G1342:G1343"/>
    <mergeCell ref="H1342:H1343"/>
    <mergeCell ref="I1342:I1343"/>
    <mergeCell ref="J1342:J1343"/>
    <mergeCell ref="K1342:K1343"/>
    <mergeCell ref="L1342:L1343"/>
    <mergeCell ref="M1342:M1343"/>
    <mergeCell ref="N1342:N1343"/>
    <mergeCell ref="A1344:A1345"/>
    <mergeCell ref="B1344:B1345"/>
    <mergeCell ref="C1344:C1345"/>
    <mergeCell ref="D1344:D1345"/>
    <mergeCell ref="E1344:E1345"/>
    <mergeCell ref="F1344:F1345"/>
    <mergeCell ref="G1344:G1345"/>
    <mergeCell ref="H1344:H1345"/>
    <mergeCell ref="I1344:I1345"/>
    <mergeCell ref="J1344:J1345"/>
    <mergeCell ref="K1344:K1345"/>
    <mergeCell ref="L1344:L1345"/>
    <mergeCell ref="M1344:M1345"/>
    <mergeCell ref="N1344:N1345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I1346:I1347"/>
    <mergeCell ref="J1346:J1347"/>
    <mergeCell ref="K1346:K1347"/>
    <mergeCell ref="L1346:L1347"/>
    <mergeCell ref="M1346:M1347"/>
    <mergeCell ref="N1346:N1347"/>
    <mergeCell ref="A1348:A1349"/>
    <mergeCell ref="B1348:B1349"/>
    <mergeCell ref="C1348:C1349"/>
    <mergeCell ref="D1348:D1349"/>
    <mergeCell ref="E1348:E1349"/>
    <mergeCell ref="F1348:F1349"/>
    <mergeCell ref="G1348:G1349"/>
    <mergeCell ref="H1348:H1349"/>
    <mergeCell ref="I1348:I1349"/>
    <mergeCell ref="J1348:J1349"/>
    <mergeCell ref="K1348:K1349"/>
    <mergeCell ref="L1348:L1349"/>
    <mergeCell ref="M1348:M1349"/>
    <mergeCell ref="N1348:N1349"/>
    <mergeCell ref="A1350:A1351"/>
    <mergeCell ref="B1350:B1351"/>
    <mergeCell ref="C1350:C1351"/>
    <mergeCell ref="D1350:D1351"/>
    <mergeCell ref="E1350:E1351"/>
    <mergeCell ref="F1350:F1351"/>
    <mergeCell ref="G1350:G1351"/>
    <mergeCell ref="H1350:H1351"/>
    <mergeCell ref="I1350:I1351"/>
    <mergeCell ref="J1350:J1351"/>
    <mergeCell ref="K1350:K1351"/>
    <mergeCell ref="L1350:L1351"/>
    <mergeCell ref="M1350:M1351"/>
    <mergeCell ref="N1350:N1351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I1352:I1353"/>
    <mergeCell ref="J1352:J1353"/>
    <mergeCell ref="K1352:K1353"/>
    <mergeCell ref="L1352:L1353"/>
    <mergeCell ref="M1352:M1353"/>
    <mergeCell ref="N1352:N1353"/>
    <mergeCell ref="A1354:A1355"/>
    <mergeCell ref="B1354:B1355"/>
    <mergeCell ref="C1354:C1355"/>
    <mergeCell ref="D1354:D1355"/>
    <mergeCell ref="E1354:E1355"/>
    <mergeCell ref="F1354:F1355"/>
    <mergeCell ref="G1354:G1355"/>
    <mergeCell ref="H1354:H1355"/>
    <mergeCell ref="I1354:I1355"/>
    <mergeCell ref="J1354:J1355"/>
    <mergeCell ref="K1354:K1355"/>
    <mergeCell ref="L1354:L1355"/>
    <mergeCell ref="M1354:M1355"/>
    <mergeCell ref="N1354:N1355"/>
    <mergeCell ref="A1356:A1357"/>
    <mergeCell ref="B1356:B1357"/>
    <mergeCell ref="C1356:C1357"/>
    <mergeCell ref="D1356:D1357"/>
    <mergeCell ref="E1356:E1357"/>
    <mergeCell ref="F1356:F1357"/>
    <mergeCell ref="G1356:G1357"/>
    <mergeCell ref="H1356:H1357"/>
    <mergeCell ref="I1356:I1357"/>
    <mergeCell ref="J1356:J1357"/>
    <mergeCell ref="K1356:K1357"/>
    <mergeCell ref="L1356:L1357"/>
    <mergeCell ref="M1356:M1357"/>
    <mergeCell ref="N1356:N1357"/>
    <mergeCell ref="A1358:A1359"/>
    <mergeCell ref="B1358:B1359"/>
    <mergeCell ref="C1358:C1359"/>
    <mergeCell ref="D1358:D1359"/>
    <mergeCell ref="E1358:E1359"/>
    <mergeCell ref="F1358:F1359"/>
    <mergeCell ref="G1358:G1359"/>
    <mergeCell ref="H1358:H1359"/>
    <mergeCell ref="I1358:I1359"/>
    <mergeCell ref="J1358:J1359"/>
    <mergeCell ref="K1358:K1359"/>
    <mergeCell ref="L1358:L1359"/>
    <mergeCell ref="M1358:M1359"/>
    <mergeCell ref="N1358:N1359"/>
    <mergeCell ref="A1360:A1361"/>
    <mergeCell ref="B1360:B1361"/>
    <mergeCell ref="C1360:C1361"/>
    <mergeCell ref="D1360:D1361"/>
    <mergeCell ref="E1360:E1361"/>
    <mergeCell ref="F1360:F1361"/>
    <mergeCell ref="G1360:G1361"/>
    <mergeCell ref="H1360:H1361"/>
    <mergeCell ref="I1360:I1361"/>
    <mergeCell ref="J1360:J1361"/>
    <mergeCell ref="K1360:K1361"/>
    <mergeCell ref="L1360:L1361"/>
    <mergeCell ref="M1360:M1361"/>
    <mergeCell ref="N1360:N1361"/>
    <mergeCell ref="A1362:A1363"/>
    <mergeCell ref="B1362:B1363"/>
    <mergeCell ref="C1362:C1363"/>
    <mergeCell ref="D1362:D1363"/>
    <mergeCell ref="E1362:E1363"/>
    <mergeCell ref="F1362:F1363"/>
    <mergeCell ref="G1362:G1363"/>
    <mergeCell ref="H1362:H1363"/>
    <mergeCell ref="I1362:I1363"/>
    <mergeCell ref="J1362:J1363"/>
    <mergeCell ref="K1362:K1363"/>
    <mergeCell ref="L1362:L1363"/>
    <mergeCell ref="M1362:M1363"/>
    <mergeCell ref="N1362:N1363"/>
    <mergeCell ref="A1364:A1365"/>
    <mergeCell ref="B1364:B1365"/>
    <mergeCell ref="C1364:C1365"/>
    <mergeCell ref="D1364:D1365"/>
    <mergeCell ref="E1364:E1365"/>
    <mergeCell ref="F1364:F1365"/>
    <mergeCell ref="G1364:G1365"/>
    <mergeCell ref="H1364:H1365"/>
    <mergeCell ref="I1364:I1365"/>
    <mergeCell ref="J1364:J1365"/>
    <mergeCell ref="K1364:K1365"/>
    <mergeCell ref="L1364:L1365"/>
    <mergeCell ref="M1364:M1365"/>
    <mergeCell ref="N1364:N1365"/>
    <mergeCell ref="A1366:A1367"/>
    <mergeCell ref="B1366:B1367"/>
    <mergeCell ref="C1366:C1367"/>
    <mergeCell ref="D1366:D1367"/>
    <mergeCell ref="E1366:E1367"/>
    <mergeCell ref="F1366:F1367"/>
    <mergeCell ref="G1366:G1367"/>
    <mergeCell ref="H1366:H1367"/>
    <mergeCell ref="I1366:I1367"/>
    <mergeCell ref="J1366:J1367"/>
    <mergeCell ref="K1366:K1367"/>
    <mergeCell ref="L1366:L1367"/>
    <mergeCell ref="M1366:M1367"/>
    <mergeCell ref="N1366:N1367"/>
    <mergeCell ref="A1368:A1369"/>
    <mergeCell ref="B1368:B1369"/>
    <mergeCell ref="C1368:C1369"/>
    <mergeCell ref="D1368:D1369"/>
    <mergeCell ref="E1368:E1369"/>
    <mergeCell ref="F1368:F1369"/>
    <mergeCell ref="G1368:G1369"/>
    <mergeCell ref="H1368:H1369"/>
    <mergeCell ref="I1368:I1369"/>
    <mergeCell ref="J1368:J1369"/>
    <mergeCell ref="K1368:K1369"/>
    <mergeCell ref="L1368:L1369"/>
    <mergeCell ref="M1368:M1369"/>
    <mergeCell ref="N1368:N1369"/>
    <mergeCell ref="A1370:A1371"/>
    <mergeCell ref="B1370:B1371"/>
    <mergeCell ref="C1370:C1371"/>
    <mergeCell ref="D1370:D1371"/>
    <mergeCell ref="E1370:E1371"/>
    <mergeCell ref="F1370:F1371"/>
    <mergeCell ref="G1370:G1371"/>
    <mergeCell ref="H1370:H1371"/>
    <mergeCell ref="I1370:I1371"/>
    <mergeCell ref="J1370:J1371"/>
    <mergeCell ref="K1370:K1371"/>
    <mergeCell ref="L1370:L1371"/>
    <mergeCell ref="M1370:M1371"/>
    <mergeCell ref="N1370:N1371"/>
    <mergeCell ref="A1372:A1373"/>
    <mergeCell ref="B1372:B1373"/>
    <mergeCell ref="C1372:C1373"/>
    <mergeCell ref="D1372:D1373"/>
    <mergeCell ref="E1372:E1373"/>
    <mergeCell ref="F1372:F1373"/>
    <mergeCell ref="G1372:G1373"/>
    <mergeCell ref="H1372:H1373"/>
    <mergeCell ref="I1372:I1373"/>
    <mergeCell ref="J1372:J1373"/>
    <mergeCell ref="K1372:K1373"/>
    <mergeCell ref="L1372:L1373"/>
    <mergeCell ref="M1372:M1373"/>
    <mergeCell ref="N1372:N1373"/>
    <mergeCell ref="A1374:A1375"/>
    <mergeCell ref="B1374:B1375"/>
    <mergeCell ref="C1374:C1375"/>
    <mergeCell ref="D1374:D1375"/>
    <mergeCell ref="E1374:E1375"/>
    <mergeCell ref="F1374:F1375"/>
    <mergeCell ref="G1374:G1375"/>
    <mergeCell ref="H1374:H1375"/>
    <mergeCell ref="I1374:I1375"/>
    <mergeCell ref="J1374:J1375"/>
    <mergeCell ref="K1374:K1375"/>
    <mergeCell ref="L1374:L1375"/>
    <mergeCell ref="M1374:M1375"/>
    <mergeCell ref="N1374:N1375"/>
    <mergeCell ref="A1376:A1377"/>
    <mergeCell ref="B1376:B1377"/>
    <mergeCell ref="C1376:C1377"/>
    <mergeCell ref="D1376:D1377"/>
    <mergeCell ref="E1376:E1377"/>
    <mergeCell ref="F1376:F1377"/>
    <mergeCell ref="G1376:G1377"/>
    <mergeCell ref="H1376:H1377"/>
    <mergeCell ref="I1376:I1377"/>
    <mergeCell ref="J1376:J1377"/>
    <mergeCell ref="K1376:K1377"/>
    <mergeCell ref="L1376:L1377"/>
    <mergeCell ref="M1376:M1377"/>
    <mergeCell ref="N1376:N1377"/>
    <mergeCell ref="A1378:A1379"/>
    <mergeCell ref="B1378:B1379"/>
    <mergeCell ref="C1378:C1379"/>
    <mergeCell ref="D1378:D1379"/>
    <mergeCell ref="E1378:E1379"/>
    <mergeCell ref="F1378:F1379"/>
    <mergeCell ref="G1378:G1379"/>
    <mergeCell ref="H1378:H1379"/>
    <mergeCell ref="I1378:I1379"/>
    <mergeCell ref="J1378:J1379"/>
    <mergeCell ref="K1378:K1379"/>
    <mergeCell ref="L1378:L1379"/>
    <mergeCell ref="M1378:M1379"/>
    <mergeCell ref="N1378:N1379"/>
    <mergeCell ref="A1380:A1381"/>
    <mergeCell ref="B1380:B1381"/>
    <mergeCell ref="C1380:C1381"/>
    <mergeCell ref="D1380:D1381"/>
    <mergeCell ref="E1380:E1381"/>
    <mergeCell ref="F1380:F1381"/>
    <mergeCell ref="G1380:G1381"/>
    <mergeCell ref="H1380:H1381"/>
    <mergeCell ref="I1380:I1381"/>
    <mergeCell ref="J1380:J1381"/>
    <mergeCell ref="K1380:K1381"/>
    <mergeCell ref="L1380:L1381"/>
    <mergeCell ref="M1380:M1381"/>
    <mergeCell ref="N1380:N1381"/>
    <mergeCell ref="A1382:A1383"/>
    <mergeCell ref="B1382:B1383"/>
    <mergeCell ref="C1382:C1383"/>
    <mergeCell ref="D1382:D1383"/>
    <mergeCell ref="E1382:E1383"/>
    <mergeCell ref="F1382:F1383"/>
    <mergeCell ref="G1382:G1383"/>
    <mergeCell ref="H1382:H1383"/>
    <mergeCell ref="I1382:I1383"/>
    <mergeCell ref="J1382:J1383"/>
    <mergeCell ref="K1382:K1383"/>
    <mergeCell ref="L1382:L1383"/>
    <mergeCell ref="M1382:M1383"/>
    <mergeCell ref="N1382:N1383"/>
    <mergeCell ref="A1384:A1385"/>
    <mergeCell ref="B1384:B1385"/>
    <mergeCell ref="C1384:C1385"/>
    <mergeCell ref="D1384:D1385"/>
    <mergeCell ref="E1384:E1385"/>
    <mergeCell ref="F1384:F1385"/>
    <mergeCell ref="G1384:G1385"/>
    <mergeCell ref="H1384:H1385"/>
    <mergeCell ref="I1384:I1385"/>
    <mergeCell ref="J1384:J1385"/>
    <mergeCell ref="K1384:K1385"/>
    <mergeCell ref="L1384:L1385"/>
    <mergeCell ref="M1384:M1385"/>
    <mergeCell ref="N1384:N1385"/>
    <mergeCell ref="A1386:A1387"/>
    <mergeCell ref="B1386:B1387"/>
    <mergeCell ref="C1386:C1387"/>
    <mergeCell ref="D1386:D1387"/>
    <mergeCell ref="E1386:E1387"/>
    <mergeCell ref="F1386:F1387"/>
    <mergeCell ref="G1386:G1387"/>
    <mergeCell ref="H1386:H1387"/>
    <mergeCell ref="I1386:I1387"/>
    <mergeCell ref="J1386:J1387"/>
    <mergeCell ref="K1386:K1387"/>
    <mergeCell ref="L1386:L1387"/>
    <mergeCell ref="M1386:M1387"/>
    <mergeCell ref="N1386:N1387"/>
    <mergeCell ref="A1388:A1389"/>
    <mergeCell ref="B1388:B1389"/>
    <mergeCell ref="C1388:C1389"/>
    <mergeCell ref="D1388:D1389"/>
    <mergeCell ref="E1388:E1389"/>
    <mergeCell ref="F1388:F1389"/>
    <mergeCell ref="G1388:G1389"/>
    <mergeCell ref="H1388:H1389"/>
    <mergeCell ref="I1388:I1389"/>
    <mergeCell ref="J1388:J1389"/>
    <mergeCell ref="K1388:K1389"/>
    <mergeCell ref="L1388:L1389"/>
    <mergeCell ref="M1388:M1389"/>
    <mergeCell ref="N1388:N1389"/>
    <mergeCell ref="A1390:A1391"/>
    <mergeCell ref="B1390:B1391"/>
    <mergeCell ref="C1390:C1391"/>
    <mergeCell ref="D1390:D1391"/>
    <mergeCell ref="E1390:E1391"/>
    <mergeCell ref="F1390:F1391"/>
    <mergeCell ref="G1390:G1391"/>
    <mergeCell ref="H1390:H1391"/>
    <mergeCell ref="I1390:I1391"/>
    <mergeCell ref="J1390:J1391"/>
    <mergeCell ref="K1390:K1391"/>
    <mergeCell ref="L1390:L1391"/>
    <mergeCell ref="M1390:M1391"/>
    <mergeCell ref="N1390:N1391"/>
    <mergeCell ref="A1392:A1393"/>
    <mergeCell ref="B1392:B1393"/>
    <mergeCell ref="C1392:C1393"/>
    <mergeCell ref="D1392:D1393"/>
    <mergeCell ref="E1392:E1393"/>
    <mergeCell ref="F1392:F1393"/>
    <mergeCell ref="G1392:G1393"/>
    <mergeCell ref="H1392:H1393"/>
    <mergeCell ref="I1392:I1393"/>
    <mergeCell ref="J1392:J1393"/>
    <mergeCell ref="K1392:K1393"/>
    <mergeCell ref="L1392:L1393"/>
    <mergeCell ref="M1392:M1393"/>
    <mergeCell ref="N1392:N1393"/>
    <mergeCell ref="A1394:A1395"/>
    <mergeCell ref="B1394:B1395"/>
    <mergeCell ref="C1394:C1395"/>
    <mergeCell ref="D1394:D1395"/>
    <mergeCell ref="E1394:E1395"/>
    <mergeCell ref="F1394:F1395"/>
    <mergeCell ref="G1394:G1395"/>
    <mergeCell ref="H1394:H1395"/>
    <mergeCell ref="I1394:I1395"/>
    <mergeCell ref="J1394:J1395"/>
    <mergeCell ref="K1394:K1395"/>
    <mergeCell ref="L1394:L1395"/>
    <mergeCell ref="M1394:M1395"/>
    <mergeCell ref="N1394:N1395"/>
    <mergeCell ref="A1396:A1397"/>
    <mergeCell ref="B1396:B1397"/>
    <mergeCell ref="C1396:C1397"/>
    <mergeCell ref="D1396:D1397"/>
    <mergeCell ref="E1396:E1397"/>
    <mergeCell ref="F1396:F1397"/>
    <mergeCell ref="G1396:G1397"/>
    <mergeCell ref="H1396:H1397"/>
    <mergeCell ref="I1396:I1397"/>
    <mergeCell ref="J1396:J1397"/>
    <mergeCell ref="K1396:K1397"/>
    <mergeCell ref="L1396:L1397"/>
    <mergeCell ref="M1396:M1397"/>
    <mergeCell ref="N1396:N1397"/>
    <mergeCell ref="A1398:A1399"/>
    <mergeCell ref="B1398:B1399"/>
    <mergeCell ref="C1398:C1399"/>
    <mergeCell ref="D1398:D1399"/>
    <mergeCell ref="E1398:E1399"/>
    <mergeCell ref="F1398:F1399"/>
    <mergeCell ref="G1398:G1399"/>
    <mergeCell ref="H1398:H1399"/>
    <mergeCell ref="I1398:I1399"/>
    <mergeCell ref="J1398:J1399"/>
    <mergeCell ref="K1398:K1399"/>
    <mergeCell ref="L1398:L1399"/>
    <mergeCell ref="M1398:M1399"/>
    <mergeCell ref="N1398:N1399"/>
    <mergeCell ref="A1400:A1401"/>
    <mergeCell ref="B1400:B1401"/>
    <mergeCell ref="C1400:C1401"/>
    <mergeCell ref="D1400:D1401"/>
    <mergeCell ref="E1400:E1401"/>
    <mergeCell ref="F1400:F1401"/>
    <mergeCell ref="G1400:G1401"/>
    <mergeCell ref="H1400:H1401"/>
    <mergeCell ref="I1400:I1401"/>
    <mergeCell ref="J1400:J1401"/>
    <mergeCell ref="K1400:K1401"/>
    <mergeCell ref="L1400:L1401"/>
    <mergeCell ref="M1400:M1401"/>
    <mergeCell ref="N1400:N1401"/>
    <mergeCell ref="A1402:A1403"/>
    <mergeCell ref="B1402:B1403"/>
    <mergeCell ref="C1402:C1403"/>
    <mergeCell ref="D1402:D1403"/>
    <mergeCell ref="E1402:E1403"/>
    <mergeCell ref="F1402:F1403"/>
    <mergeCell ref="G1402:G1403"/>
    <mergeCell ref="H1402:H1403"/>
    <mergeCell ref="I1402:I1403"/>
    <mergeCell ref="J1402:J1403"/>
    <mergeCell ref="K1402:K1403"/>
    <mergeCell ref="L1402:L1403"/>
    <mergeCell ref="M1402:M1403"/>
    <mergeCell ref="N1402:N1403"/>
    <mergeCell ref="A1404:A1405"/>
    <mergeCell ref="B1404:B1405"/>
    <mergeCell ref="C1404:C1405"/>
    <mergeCell ref="D1404:D1405"/>
    <mergeCell ref="E1404:E1405"/>
    <mergeCell ref="F1404:F1405"/>
    <mergeCell ref="G1404:G1405"/>
    <mergeCell ref="H1404:H1405"/>
    <mergeCell ref="I1404:I1405"/>
    <mergeCell ref="J1404:J1405"/>
    <mergeCell ref="K1404:K1405"/>
    <mergeCell ref="L1404:L1405"/>
    <mergeCell ref="M1404:M1405"/>
    <mergeCell ref="N1404:N1405"/>
    <mergeCell ref="A1406:A1407"/>
    <mergeCell ref="B1406:B1407"/>
    <mergeCell ref="C1406:C1407"/>
    <mergeCell ref="D1406:D1407"/>
    <mergeCell ref="E1406:E1407"/>
    <mergeCell ref="F1406:F1407"/>
    <mergeCell ref="G1406:G1407"/>
    <mergeCell ref="H1406:H1407"/>
    <mergeCell ref="I1406:I1407"/>
    <mergeCell ref="J1406:J1407"/>
    <mergeCell ref="K1406:K1407"/>
    <mergeCell ref="L1406:L1407"/>
    <mergeCell ref="M1406:M1407"/>
    <mergeCell ref="N1406:N1407"/>
    <mergeCell ref="A1408:A1409"/>
    <mergeCell ref="B1408:B1409"/>
    <mergeCell ref="C1408:C1409"/>
    <mergeCell ref="D1408:D1409"/>
    <mergeCell ref="E1408:E1409"/>
    <mergeCell ref="F1408:F1409"/>
    <mergeCell ref="G1408:G1409"/>
    <mergeCell ref="H1408:H1409"/>
    <mergeCell ref="I1408:I1409"/>
    <mergeCell ref="J1408:J1409"/>
    <mergeCell ref="K1408:K1409"/>
    <mergeCell ref="L1408:L1409"/>
    <mergeCell ref="M1408:M1409"/>
    <mergeCell ref="N1408:N1409"/>
    <mergeCell ref="A1410:A1411"/>
    <mergeCell ref="B1410:B1411"/>
    <mergeCell ref="C1410:C1411"/>
    <mergeCell ref="D1410:D1411"/>
    <mergeCell ref="E1410:E1411"/>
    <mergeCell ref="F1410:F1411"/>
    <mergeCell ref="G1410:G1411"/>
    <mergeCell ref="H1410:H1411"/>
    <mergeCell ref="I1410:I1411"/>
    <mergeCell ref="J1410:J1411"/>
    <mergeCell ref="K1410:K1411"/>
    <mergeCell ref="L1410:L1411"/>
    <mergeCell ref="M1410:M1411"/>
    <mergeCell ref="N1410:N1411"/>
    <mergeCell ref="A1412:A1413"/>
    <mergeCell ref="B1412:B1413"/>
    <mergeCell ref="C1412:C1413"/>
    <mergeCell ref="D1412:D1413"/>
    <mergeCell ref="E1412:E1413"/>
    <mergeCell ref="F1412:F1413"/>
    <mergeCell ref="G1412:G1413"/>
    <mergeCell ref="H1412:H1413"/>
    <mergeCell ref="I1412:I1413"/>
    <mergeCell ref="J1412:J1413"/>
    <mergeCell ref="K1412:K1413"/>
    <mergeCell ref="L1412:L1413"/>
    <mergeCell ref="M1412:M1413"/>
    <mergeCell ref="N1412:N1413"/>
    <mergeCell ref="A1414:A1415"/>
    <mergeCell ref="B1414:B1415"/>
    <mergeCell ref="C1414:C1415"/>
    <mergeCell ref="D1414:D1415"/>
    <mergeCell ref="E1414:E1415"/>
    <mergeCell ref="F1414:F1415"/>
    <mergeCell ref="G1414:G1415"/>
    <mergeCell ref="H1414:H1415"/>
    <mergeCell ref="I1414:I1415"/>
    <mergeCell ref="J1414:J1415"/>
    <mergeCell ref="K1414:K1415"/>
    <mergeCell ref="L1414:L1415"/>
    <mergeCell ref="M1414:M1415"/>
    <mergeCell ref="N1414:N1415"/>
    <mergeCell ref="A1416:A1417"/>
    <mergeCell ref="B1416:B1417"/>
    <mergeCell ref="C1416:C1417"/>
    <mergeCell ref="D1416:D1417"/>
    <mergeCell ref="E1416:E1417"/>
    <mergeCell ref="F1416:F1417"/>
    <mergeCell ref="G1416:G1417"/>
    <mergeCell ref="H1416:H1417"/>
    <mergeCell ref="I1416:I1417"/>
    <mergeCell ref="J1416:J1417"/>
    <mergeCell ref="K1416:K1417"/>
    <mergeCell ref="L1416:L1417"/>
    <mergeCell ref="M1416:M1417"/>
    <mergeCell ref="N1416:N1417"/>
    <mergeCell ref="A1418:A1419"/>
    <mergeCell ref="B1418:B1419"/>
    <mergeCell ref="C1418:C1419"/>
    <mergeCell ref="D1418:D1419"/>
    <mergeCell ref="E1418:E1419"/>
    <mergeCell ref="F1418:F1419"/>
    <mergeCell ref="G1418:G1419"/>
    <mergeCell ref="H1418:H1419"/>
    <mergeCell ref="I1418:I1419"/>
    <mergeCell ref="J1418:J1419"/>
    <mergeCell ref="K1418:K1419"/>
    <mergeCell ref="L1418:L1419"/>
    <mergeCell ref="M1418:M1419"/>
    <mergeCell ref="N1418:N1419"/>
    <mergeCell ref="A1420:A1421"/>
    <mergeCell ref="B1420:B1421"/>
    <mergeCell ref="C1420:C1421"/>
    <mergeCell ref="D1420:D1421"/>
    <mergeCell ref="E1420:E1421"/>
    <mergeCell ref="F1420:F1421"/>
    <mergeCell ref="G1420:G1421"/>
    <mergeCell ref="H1420:H1421"/>
    <mergeCell ref="I1420:I1421"/>
    <mergeCell ref="J1420:J1421"/>
    <mergeCell ref="K1420:K1421"/>
    <mergeCell ref="L1420:L1421"/>
    <mergeCell ref="M1420:M1421"/>
    <mergeCell ref="N1420:N1421"/>
    <mergeCell ref="A1422:A1423"/>
    <mergeCell ref="B1422:B1423"/>
    <mergeCell ref="C1422:C1423"/>
    <mergeCell ref="D1422:D1423"/>
    <mergeCell ref="E1422:E1423"/>
    <mergeCell ref="F1422:F1423"/>
    <mergeCell ref="G1422:G1423"/>
    <mergeCell ref="H1422:H1423"/>
    <mergeCell ref="I1422:I1423"/>
    <mergeCell ref="J1422:J1423"/>
    <mergeCell ref="K1422:K1423"/>
    <mergeCell ref="L1422:L1423"/>
    <mergeCell ref="M1422:M1423"/>
    <mergeCell ref="N1422:N1423"/>
    <mergeCell ref="A1424:A1425"/>
    <mergeCell ref="B1424:B1425"/>
    <mergeCell ref="C1424:C1425"/>
    <mergeCell ref="D1424:D1425"/>
    <mergeCell ref="E1424:E1425"/>
    <mergeCell ref="F1424:F1425"/>
    <mergeCell ref="G1424:G1425"/>
    <mergeCell ref="H1424:H1425"/>
    <mergeCell ref="I1424:I1425"/>
    <mergeCell ref="J1424:J1425"/>
    <mergeCell ref="K1424:K1425"/>
    <mergeCell ref="L1424:L1425"/>
    <mergeCell ref="M1424:M1425"/>
    <mergeCell ref="N1424:N1425"/>
    <mergeCell ref="A1426:A1427"/>
    <mergeCell ref="B1426:B1427"/>
    <mergeCell ref="C1426:C1427"/>
    <mergeCell ref="D1426:D1427"/>
    <mergeCell ref="E1426:E1427"/>
    <mergeCell ref="F1426:F1427"/>
    <mergeCell ref="G1426:G1427"/>
    <mergeCell ref="H1426:H1427"/>
    <mergeCell ref="I1426:I1427"/>
    <mergeCell ref="J1426:J1427"/>
    <mergeCell ref="K1426:K1427"/>
    <mergeCell ref="L1426:L1427"/>
    <mergeCell ref="M1426:M1427"/>
    <mergeCell ref="N1426:N1427"/>
    <mergeCell ref="A1428:A1429"/>
    <mergeCell ref="B1428:B1429"/>
    <mergeCell ref="C1428:C1429"/>
    <mergeCell ref="D1428:D1429"/>
    <mergeCell ref="E1428:E1429"/>
    <mergeCell ref="F1428:F1429"/>
    <mergeCell ref="G1428:G1429"/>
    <mergeCell ref="H1428:H1429"/>
    <mergeCell ref="I1428:I1429"/>
    <mergeCell ref="J1428:J1429"/>
    <mergeCell ref="K1428:K1429"/>
    <mergeCell ref="L1428:L1429"/>
    <mergeCell ref="M1428:M1429"/>
    <mergeCell ref="N1428:N1429"/>
    <mergeCell ref="A1430:A1431"/>
    <mergeCell ref="B1430:B1431"/>
    <mergeCell ref="C1430:C1431"/>
    <mergeCell ref="D1430:D1431"/>
    <mergeCell ref="E1430:E1431"/>
    <mergeCell ref="F1430:F1431"/>
    <mergeCell ref="G1430:G1431"/>
    <mergeCell ref="H1430:H1431"/>
    <mergeCell ref="I1430:I1431"/>
    <mergeCell ref="J1430:J1431"/>
    <mergeCell ref="K1430:K1431"/>
    <mergeCell ref="L1430:L1431"/>
    <mergeCell ref="M1430:M1431"/>
    <mergeCell ref="N1430:N1431"/>
    <mergeCell ref="A1432:A1433"/>
    <mergeCell ref="B1432:B1433"/>
    <mergeCell ref="C1432:C1433"/>
    <mergeCell ref="D1432:D1433"/>
    <mergeCell ref="E1432:E1433"/>
    <mergeCell ref="F1432:F1433"/>
    <mergeCell ref="G1432:G1433"/>
    <mergeCell ref="H1432:H1433"/>
    <mergeCell ref="I1432:I1433"/>
    <mergeCell ref="J1432:J1433"/>
    <mergeCell ref="K1432:K1433"/>
    <mergeCell ref="L1432:L1433"/>
    <mergeCell ref="M1432:M1433"/>
    <mergeCell ref="N1432:N1433"/>
    <mergeCell ref="A1434:A1435"/>
    <mergeCell ref="B1434:B1435"/>
    <mergeCell ref="C1434:C1435"/>
    <mergeCell ref="D1434:D1435"/>
    <mergeCell ref="E1434:E1435"/>
    <mergeCell ref="F1434:F1435"/>
    <mergeCell ref="G1434:G1435"/>
    <mergeCell ref="H1434:H1435"/>
    <mergeCell ref="I1434:I1435"/>
    <mergeCell ref="J1434:J1435"/>
    <mergeCell ref="K1434:K1435"/>
    <mergeCell ref="L1434:L1435"/>
    <mergeCell ref="M1434:M1435"/>
    <mergeCell ref="N1434:N1435"/>
    <mergeCell ref="A1436:A1437"/>
    <mergeCell ref="B1436:B1437"/>
    <mergeCell ref="C1436:C1437"/>
    <mergeCell ref="D1436:D1437"/>
    <mergeCell ref="E1436:E1437"/>
    <mergeCell ref="F1436:F1437"/>
    <mergeCell ref="G1436:G1437"/>
    <mergeCell ref="H1436:H1437"/>
    <mergeCell ref="I1436:I1437"/>
    <mergeCell ref="J1436:J1437"/>
    <mergeCell ref="K1436:K1437"/>
    <mergeCell ref="L1436:L1437"/>
    <mergeCell ref="M1436:M1437"/>
    <mergeCell ref="N1436:N1437"/>
    <mergeCell ref="A1438:A1439"/>
    <mergeCell ref="B1438:B1439"/>
    <mergeCell ref="C1438:C1439"/>
    <mergeCell ref="D1438:D1439"/>
    <mergeCell ref="E1438:E1439"/>
    <mergeCell ref="F1438:F1439"/>
    <mergeCell ref="G1438:G1439"/>
    <mergeCell ref="H1438:H1439"/>
    <mergeCell ref="I1438:I1439"/>
    <mergeCell ref="J1438:J1439"/>
    <mergeCell ref="K1438:K1439"/>
    <mergeCell ref="L1438:L1439"/>
    <mergeCell ref="M1438:M1439"/>
    <mergeCell ref="N1438:N1439"/>
    <mergeCell ref="A1440:A1441"/>
    <mergeCell ref="B1440:B1441"/>
    <mergeCell ref="C1440:C1441"/>
    <mergeCell ref="D1440:D1441"/>
    <mergeCell ref="E1440:E1441"/>
    <mergeCell ref="F1440:F1441"/>
    <mergeCell ref="G1440:G1441"/>
    <mergeCell ref="H1440:H1441"/>
    <mergeCell ref="I1440:I1441"/>
    <mergeCell ref="J1440:J1441"/>
    <mergeCell ref="K1440:K1441"/>
    <mergeCell ref="L1440:L1441"/>
    <mergeCell ref="M1440:M1441"/>
    <mergeCell ref="N1440:N1441"/>
    <mergeCell ref="A1442:A1443"/>
    <mergeCell ref="B1442:B1443"/>
    <mergeCell ref="C1442:C1443"/>
    <mergeCell ref="D1442:D1443"/>
    <mergeCell ref="E1442:E1443"/>
    <mergeCell ref="F1442:F1443"/>
    <mergeCell ref="G1442:G1443"/>
    <mergeCell ref="H1442:H1443"/>
    <mergeCell ref="I1442:I1443"/>
    <mergeCell ref="J1442:J1443"/>
    <mergeCell ref="K1442:K1443"/>
    <mergeCell ref="L1442:L1443"/>
    <mergeCell ref="M1442:M1443"/>
    <mergeCell ref="N1442:N1443"/>
    <mergeCell ref="A1444:A1445"/>
    <mergeCell ref="B1444:B1445"/>
    <mergeCell ref="C1444:C1445"/>
    <mergeCell ref="D1444:D1445"/>
    <mergeCell ref="E1444:E1445"/>
    <mergeCell ref="F1444:F1445"/>
    <mergeCell ref="G1444:G1445"/>
    <mergeCell ref="H1444:H1445"/>
    <mergeCell ref="I1444:I1445"/>
    <mergeCell ref="J1444:J1445"/>
    <mergeCell ref="K1444:K1445"/>
    <mergeCell ref="L1444:L1445"/>
    <mergeCell ref="M1444:M1445"/>
    <mergeCell ref="N1444:N1445"/>
    <mergeCell ref="A1446:A1447"/>
    <mergeCell ref="B1446:B1447"/>
    <mergeCell ref="C1446:C1447"/>
    <mergeCell ref="D1446:D1447"/>
    <mergeCell ref="E1446:E1447"/>
    <mergeCell ref="F1446:F1447"/>
    <mergeCell ref="G1446:G1447"/>
    <mergeCell ref="H1446:H1447"/>
    <mergeCell ref="I1446:I1447"/>
    <mergeCell ref="J1446:J1447"/>
    <mergeCell ref="K1446:K1447"/>
    <mergeCell ref="L1446:L1447"/>
    <mergeCell ref="M1446:M1447"/>
    <mergeCell ref="N1446:N1447"/>
    <mergeCell ref="A1448:A1449"/>
    <mergeCell ref="B1448:B1449"/>
    <mergeCell ref="C1448:C1449"/>
    <mergeCell ref="D1448:D1449"/>
    <mergeCell ref="E1448:E1449"/>
    <mergeCell ref="F1448:F1449"/>
    <mergeCell ref="G1448:G1449"/>
    <mergeCell ref="H1448:H1449"/>
    <mergeCell ref="I1448:I1449"/>
    <mergeCell ref="J1448:J1449"/>
    <mergeCell ref="K1448:K1449"/>
    <mergeCell ref="L1448:L1449"/>
    <mergeCell ref="M1448:M1449"/>
    <mergeCell ref="N1448:N1449"/>
    <mergeCell ref="A1450:A1451"/>
    <mergeCell ref="B1450:B1451"/>
    <mergeCell ref="C1450:C1451"/>
    <mergeCell ref="D1450:D1451"/>
    <mergeCell ref="E1450:E1451"/>
    <mergeCell ref="F1450:F1451"/>
    <mergeCell ref="G1450:G1451"/>
    <mergeCell ref="H1450:H1451"/>
    <mergeCell ref="I1450:I1451"/>
    <mergeCell ref="J1450:J1451"/>
    <mergeCell ref="K1450:K1451"/>
    <mergeCell ref="L1450:L1451"/>
    <mergeCell ref="M1450:M1451"/>
    <mergeCell ref="N1450:N1451"/>
    <mergeCell ref="A1452:A1453"/>
    <mergeCell ref="B1452:B1453"/>
    <mergeCell ref="C1452:C1453"/>
    <mergeCell ref="D1452:D1453"/>
    <mergeCell ref="E1452:E1453"/>
    <mergeCell ref="F1452:F1453"/>
    <mergeCell ref="G1452:G1453"/>
    <mergeCell ref="H1452:H1453"/>
    <mergeCell ref="I1452:I1453"/>
    <mergeCell ref="J1452:J1453"/>
    <mergeCell ref="K1452:K1453"/>
    <mergeCell ref="L1452:L1453"/>
    <mergeCell ref="M1452:M1453"/>
    <mergeCell ref="N1452:N1453"/>
    <mergeCell ref="A1454:A1455"/>
    <mergeCell ref="B1454:B1455"/>
    <mergeCell ref="C1454:C1455"/>
    <mergeCell ref="D1454:D1455"/>
    <mergeCell ref="E1454:E1455"/>
    <mergeCell ref="F1454:F1455"/>
    <mergeCell ref="G1454:G1455"/>
    <mergeCell ref="H1454:H1455"/>
    <mergeCell ref="I1454:I1455"/>
    <mergeCell ref="J1454:J1455"/>
    <mergeCell ref="K1454:K1455"/>
    <mergeCell ref="L1454:L1455"/>
    <mergeCell ref="M1454:M1455"/>
    <mergeCell ref="N1454:N1455"/>
    <mergeCell ref="A1456:A1457"/>
    <mergeCell ref="B1456:B1457"/>
    <mergeCell ref="C1456:C1457"/>
    <mergeCell ref="D1456:D1457"/>
    <mergeCell ref="E1456:E1457"/>
    <mergeCell ref="F1456:F1457"/>
    <mergeCell ref="G1456:G1457"/>
    <mergeCell ref="H1456:H1457"/>
    <mergeCell ref="I1456:I1457"/>
    <mergeCell ref="J1456:J1457"/>
    <mergeCell ref="K1456:K1457"/>
    <mergeCell ref="L1456:L1457"/>
    <mergeCell ref="M1456:M1457"/>
    <mergeCell ref="N1456:N1457"/>
    <mergeCell ref="A1458:A1459"/>
    <mergeCell ref="B1458:B1459"/>
    <mergeCell ref="C1458:C1459"/>
    <mergeCell ref="D1458:D1459"/>
    <mergeCell ref="E1458:E1459"/>
    <mergeCell ref="F1458:F1459"/>
    <mergeCell ref="G1458:G1459"/>
    <mergeCell ref="H1458:H1459"/>
    <mergeCell ref="I1458:I1459"/>
    <mergeCell ref="J1458:J1459"/>
    <mergeCell ref="K1458:K1459"/>
    <mergeCell ref="L1458:L1459"/>
    <mergeCell ref="M1458:M1459"/>
    <mergeCell ref="N1458:N1459"/>
    <mergeCell ref="A1460:A1461"/>
    <mergeCell ref="B1460:B1461"/>
    <mergeCell ref="C1460:C1461"/>
    <mergeCell ref="D1460:D1461"/>
    <mergeCell ref="E1460:E1461"/>
    <mergeCell ref="F1460:F1461"/>
    <mergeCell ref="G1460:G1461"/>
    <mergeCell ref="H1460:H1461"/>
    <mergeCell ref="I1460:I1461"/>
    <mergeCell ref="J1460:J1461"/>
    <mergeCell ref="K1460:K1461"/>
    <mergeCell ref="L1460:L1461"/>
    <mergeCell ref="M1460:M1461"/>
    <mergeCell ref="N1460:N1461"/>
    <mergeCell ref="A1462:A1463"/>
    <mergeCell ref="B1462:B1463"/>
    <mergeCell ref="C1462:C1463"/>
    <mergeCell ref="D1462:D1463"/>
    <mergeCell ref="E1462:E1463"/>
    <mergeCell ref="F1462:F1463"/>
    <mergeCell ref="G1462:G1463"/>
    <mergeCell ref="H1462:H1463"/>
    <mergeCell ref="I1462:I1463"/>
    <mergeCell ref="J1462:J1463"/>
    <mergeCell ref="K1462:K1463"/>
    <mergeCell ref="L1462:L1463"/>
    <mergeCell ref="M1462:M1463"/>
    <mergeCell ref="N1462:N1463"/>
    <mergeCell ref="A1464:A1465"/>
    <mergeCell ref="B1464:B1465"/>
    <mergeCell ref="C1464:C1465"/>
    <mergeCell ref="D1464:D1465"/>
    <mergeCell ref="E1464:E1465"/>
    <mergeCell ref="F1464:F1465"/>
    <mergeCell ref="G1464:G1465"/>
    <mergeCell ref="H1464:H1465"/>
    <mergeCell ref="I1464:I1465"/>
    <mergeCell ref="J1464:J1465"/>
    <mergeCell ref="K1464:K1465"/>
    <mergeCell ref="L1464:L1465"/>
    <mergeCell ref="M1464:M1465"/>
    <mergeCell ref="N1464:N1465"/>
    <mergeCell ref="A1466:A1467"/>
    <mergeCell ref="B1466:B1467"/>
    <mergeCell ref="C1466:C1467"/>
    <mergeCell ref="D1466:D1467"/>
    <mergeCell ref="E1466:E1467"/>
    <mergeCell ref="F1466:F1467"/>
    <mergeCell ref="G1466:G1467"/>
    <mergeCell ref="H1466:H1467"/>
    <mergeCell ref="I1466:I1467"/>
    <mergeCell ref="J1466:J1467"/>
    <mergeCell ref="K1466:K1467"/>
    <mergeCell ref="L1466:L1467"/>
    <mergeCell ref="M1466:M1467"/>
    <mergeCell ref="N1466:N1467"/>
    <mergeCell ref="A1468:A1469"/>
    <mergeCell ref="B1468:B1469"/>
    <mergeCell ref="C1468:C1469"/>
    <mergeCell ref="D1468:D1469"/>
    <mergeCell ref="E1468:E1469"/>
    <mergeCell ref="F1468:F1469"/>
    <mergeCell ref="G1468:G1469"/>
    <mergeCell ref="H1468:H1469"/>
    <mergeCell ref="I1468:I1469"/>
    <mergeCell ref="J1468:J1469"/>
    <mergeCell ref="K1468:K1469"/>
    <mergeCell ref="L1468:L1469"/>
    <mergeCell ref="M1468:M1469"/>
    <mergeCell ref="N1468:N1469"/>
    <mergeCell ref="A1470:A1471"/>
    <mergeCell ref="B1470:B1471"/>
    <mergeCell ref="C1470:C1471"/>
    <mergeCell ref="D1470:D1471"/>
    <mergeCell ref="E1470:E1471"/>
    <mergeCell ref="F1470:F1471"/>
    <mergeCell ref="G1470:G1471"/>
    <mergeCell ref="H1470:H1471"/>
    <mergeCell ref="I1470:I1471"/>
    <mergeCell ref="J1470:J1471"/>
    <mergeCell ref="K1470:K1471"/>
    <mergeCell ref="L1470:L1471"/>
    <mergeCell ref="M1470:M1471"/>
    <mergeCell ref="N1470:N1471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I1472:I1473"/>
    <mergeCell ref="J1472:J1473"/>
    <mergeCell ref="K1472:K1473"/>
    <mergeCell ref="L1472:L1473"/>
    <mergeCell ref="M1472:M1473"/>
    <mergeCell ref="N1472:N1473"/>
    <mergeCell ref="A1474:A1475"/>
    <mergeCell ref="B1474:B1475"/>
    <mergeCell ref="C1474:C1475"/>
    <mergeCell ref="D1474:D1475"/>
    <mergeCell ref="E1474:E1475"/>
    <mergeCell ref="F1474:F1475"/>
    <mergeCell ref="G1474:G1475"/>
    <mergeCell ref="H1474:H1475"/>
    <mergeCell ref="I1474:I1475"/>
    <mergeCell ref="J1474:J1475"/>
    <mergeCell ref="K1474:K1475"/>
    <mergeCell ref="L1474:L1475"/>
    <mergeCell ref="M1474:M1475"/>
    <mergeCell ref="N1474:N1475"/>
    <mergeCell ref="A1476:A1477"/>
    <mergeCell ref="B1476:B1477"/>
    <mergeCell ref="C1476:C1477"/>
    <mergeCell ref="D1476:D1477"/>
    <mergeCell ref="E1476:E1477"/>
    <mergeCell ref="F1476:F1477"/>
    <mergeCell ref="G1476:G1477"/>
    <mergeCell ref="H1476:H1477"/>
    <mergeCell ref="I1476:I1477"/>
    <mergeCell ref="J1476:J1477"/>
    <mergeCell ref="K1476:K1477"/>
    <mergeCell ref="L1476:L1477"/>
    <mergeCell ref="M1476:M1477"/>
    <mergeCell ref="N1476:N1477"/>
    <mergeCell ref="A1478:A1479"/>
    <mergeCell ref="B1478:B1479"/>
    <mergeCell ref="C1478:C1479"/>
    <mergeCell ref="D1478:D1479"/>
    <mergeCell ref="E1478:E1479"/>
    <mergeCell ref="F1478:F1479"/>
    <mergeCell ref="G1478:G1479"/>
    <mergeCell ref="H1478:H1479"/>
    <mergeCell ref="I1478:I1479"/>
    <mergeCell ref="J1478:J1479"/>
    <mergeCell ref="K1478:K1479"/>
    <mergeCell ref="L1478:L1479"/>
    <mergeCell ref="M1478:M1479"/>
    <mergeCell ref="N1478:N1479"/>
    <mergeCell ref="A1480:A1481"/>
    <mergeCell ref="B1480:B1481"/>
    <mergeCell ref="C1480:C1481"/>
    <mergeCell ref="D1480:D1481"/>
    <mergeCell ref="E1480:E1481"/>
    <mergeCell ref="F1480:F1481"/>
    <mergeCell ref="G1480:G1481"/>
    <mergeCell ref="H1480:H1481"/>
    <mergeCell ref="I1480:I1481"/>
    <mergeCell ref="J1480:J1481"/>
    <mergeCell ref="K1480:K1481"/>
    <mergeCell ref="L1480:L1481"/>
    <mergeCell ref="M1480:M1481"/>
    <mergeCell ref="N1480:N1481"/>
    <mergeCell ref="A1482:A1483"/>
    <mergeCell ref="B1482:B1483"/>
    <mergeCell ref="C1482:C1483"/>
    <mergeCell ref="D1482:D1483"/>
    <mergeCell ref="E1482:E1483"/>
    <mergeCell ref="F1482:F1483"/>
    <mergeCell ref="G1482:G1483"/>
    <mergeCell ref="H1482:H1483"/>
    <mergeCell ref="I1482:I1483"/>
    <mergeCell ref="J1482:J1483"/>
    <mergeCell ref="K1482:K1483"/>
    <mergeCell ref="L1482:L1483"/>
    <mergeCell ref="M1482:M1483"/>
    <mergeCell ref="N1482:N1483"/>
    <mergeCell ref="A1484:A1485"/>
    <mergeCell ref="B1484:B1485"/>
    <mergeCell ref="C1484:C1485"/>
    <mergeCell ref="D1484:D1485"/>
    <mergeCell ref="E1484:E1485"/>
    <mergeCell ref="F1484:F1485"/>
    <mergeCell ref="G1484:G1485"/>
    <mergeCell ref="H1484:H1485"/>
    <mergeCell ref="I1484:I1485"/>
    <mergeCell ref="J1484:J1485"/>
    <mergeCell ref="K1484:K1485"/>
    <mergeCell ref="L1484:L1485"/>
    <mergeCell ref="M1484:M1485"/>
    <mergeCell ref="N1484:N1485"/>
    <mergeCell ref="A1486:A1487"/>
    <mergeCell ref="B1486:B1487"/>
    <mergeCell ref="C1486:C1487"/>
    <mergeCell ref="D1486:D1487"/>
    <mergeCell ref="E1486:E1487"/>
    <mergeCell ref="F1486:F1487"/>
    <mergeCell ref="G1486:G1487"/>
    <mergeCell ref="H1486:H1487"/>
    <mergeCell ref="I1486:I1487"/>
    <mergeCell ref="J1486:J1487"/>
    <mergeCell ref="K1486:K1487"/>
    <mergeCell ref="L1486:L1487"/>
    <mergeCell ref="M1486:M1487"/>
    <mergeCell ref="N1486:N1487"/>
    <mergeCell ref="A1488:A1489"/>
    <mergeCell ref="B1488:B1489"/>
    <mergeCell ref="C1488:C1489"/>
    <mergeCell ref="D1488:D1489"/>
    <mergeCell ref="E1488:E1489"/>
    <mergeCell ref="F1488:F1489"/>
    <mergeCell ref="G1488:G1489"/>
    <mergeCell ref="H1488:H1489"/>
    <mergeCell ref="I1488:I1489"/>
    <mergeCell ref="J1488:J1489"/>
    <mergeCell ref="K1488:K1489"/>
    <mergeCell ref="L1488:L1489"/>
    <mergeCell ref="M1488:M1489"/>
    <mergeCell ref="N1488:N1489"/>
    <mergeCell ref="A1490:A1491"/>
    <mergeCell ref="B1490:B1491"/>
    <mergeCell ref="C1490:C1491"/>
    <mergeCell ref="D1490:D1491"/>
    <mergeCell ref="E1490:E1491"/>
    <mergeCell ref="F1490:F1491"/>
    <mergeCell ref="G1490:G1491"/>
    <mergeCell ref="H1490:H1491"/>
    <mergeCell ref="I1490:I1491"/>
    <mergeCell ref="J1490:J1491"/>
    <mergeCell ref="K1490:K1491"/>
    <mergeCell ref="L1490:L1491"/>
    <mergeCell ref="M1490:M1491"/>
    <mergeCell ref="N1490:N1491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J1492:J1493"/>
    <mergeCell ref="K1492:K1493"/>
    <mergeCell ref="L1492:L1493"/>
    <mergeCell ref="M1492:M1493"/>
    <mergeCell ref="N1492:N1493"/>
    <mergeCell ref="A1494:A1495"/>
    <mergeCell ref="B1494:B1495"/>
    <mergeCell ref="C1494:C1495"/>
    <mergeCell ref="D1494:D1495"/>
    <mergeCell ref="E1494:E1495"/>
    <mergeCell ref="F1494:F1495"/>
    <mergeCell ref="G1494:G1495"/>
    <mergeCell ref="H1494:H1495"/>
    <mergeCell ref="I1494:I1495"/>
    <mergeCell ref="J1494:J1495"/>
    <mergeCell ref="K1494:K1495"/>
    <mergeCell ref="L1494:L1495"/>
    <mergeCell ref="M1494:M1495"/>
    <mergeCell ref="N1494:N1495"/>
    <mergeCell ref="A1496:A1497"/>
    <mergeCell ref="B1496:B1497"/>
    <mergeCell ref="C1496:C1497"/>
    <mergeCell ref="D1496:D1497"/>
    <mergeCell ref="E1496:E1497"/>
    <mergeCell ref="F1496:F1497"/>
    <mergeCell ref="G1496:G1497"/>
    <mergeCell ref="H1496:H1497"/>
    <mergeCell ref="I1496:I1497"/>
    <mergeCell ref="J1496:J1497"/>
    <mergeCell ref="K1496:K1497"/>
    <mergeCell ref="L1496:L1497"/>
    <mergeCell ref="M1496:M1497"/>
    <mergeCell ref="N1496:N1497"/>
    <mergeCell ref="A1498:A1499"/>
    <mergeCell ref="B1498:B1499"/>
    <mergeCell ref="C1498:C1499"/>
    <mergeCell ref="D1498:D1499"/>
    <mergeCell ref="E1498:E1499"/>
    <mergeCell ref="F1498:F1499"/>
    <mergeCell ref="G1498:G1499"/>
    <mergeCell ref="H1498:H1499"/>
    <mergeCell ref="I1498:I1499"/>
    <mergeCell ref="J1498:J1499"/>
    <mergeCell ref="K1498:K1499"/>
    <mergeCell ref="L1498:L1499"/>
    <mergeCell ref="M1498:M1499"/>
    <mergeCell ref="N1498:N1499"/>
    <mergeCell ref="A1500:A1501"/>
    <mergeCell ref="B1500:B1501"/>
    <mergeCell ref="C1500:C1501"/>
    <mergeCell ref="D1500:D1501"/>
    <mergeCell ref="E1500:E1501"/>
    <mergeCell ref="F1500:F1501"/>
    <mergeCell ref="G1500:G1501"/>
    <mergeCell ref="H1500:H1501"/>
    <mergeCell ref="I1500:I1501"/>
    <mergeCell ref="J1500:J1501"/>
    <mergeCell ref="K1500:K1501"/>
    <mergeCell ref="L1500:L1501"/>
    <mergeCell ref="M1500:M1501"/>
    <mergeCell ref="N1500:N1501"/>
    <mergeCell ref="A1502:A1503"/>
    <mergeCell ref="B1502:B1503"/>
    <mergeCell ref="C1502:C1503"/>
    <mergeCell ref="D1502:D1503"/>
    <mergeCell ref="E1502:E1503"/>
    <mergeCell ref="F1502:F1503"/>
    <mergeCell ref="G1502:G1503"/>
    <mergeCell ref="H1502:H1503"/>
    <mergeCell ref="I1502:I1503"/>
    <mergeCell ref="J1502:J1503"/>
    <mergeCell ref="K1502:K1503"/>
    <mergeCell ref="L1502:L1503"/>
    <mergeCell ref="M1502:M1503"/>
    <mergeCell ref="N1502:N1503"/>
    <mergeCell ref="A1504:A1505"/>
    <mergeCell ref="B1504:B1505"/>
    <mergeCell ref="C1504:C1505"/>
    <mergeCell ref="D1504:D1505"/>
    <mergeCell ref="E1504:E1505"/>
    <mergeCell ref="F1504:F1505"/>
    <mergeCell ref="G1504:G1505"/>
    <mergeCell ref="H1504:H1505"/>
    <mergeCell ref="I1504:I1505"/>
    <mergeCell ref="J1504:J1505"/>
    <mergeCell ref="K1504:K1505"/>
    <mergeCell ref="L1504:L1505"/>
    <mergeCell ref="M1504:M1505"/>
    <mergeCell ref="N1504:N1505"/>
    <mergeCell ref="A1506:A1507"/>
    <mergeCell ref="B1506:B1507"/>
    <mergeCell ref="C1506:C1507"/>
    <mergeCell ref="D1506:D1507"/>
    <mergeCell ref="E1506:E1507"/>
    <mergeCell ref="F1506:F1507"/>
    <mergeCell ref="G1506:G1507"/>
    <mergeCell ref="H1506:H1507"/>
    <mergeCell ref="I1506:I1507"/>
    <mergeCell ref="J1506:J1507"/>
    <mergeCell ref="K1506:K1507"/>
    <mergeCell ref="L1506:L1507"/>
    <mergeCell ref="M1506:M1507"/>
    <mergeCell ref="N1506:N1507"/>
    <mergeCell ref="A1508:A1509"/>
    <mergeCell ref="B1508:B1509"/>
    <mergeCell ref="C1508:C1509"/>
    <mergeCell ref="D1508:D1509"/>
    <mergeCell ref="E1508:E1509"/>
    <mergeCell ref="F1508:F1509"/>
    <mergeCell ref="G1508:G1509"/>
    <mergeCell ref="H1508:H1509"/>
    <mergeCell ref="I1508:I1509"/>
    <mergeCell ref="J1508:J1509"/>
    <mergeCell ref="K1508:K1509"/>
    <mergeCell ref="L1508:L1509"/>
    <mergeCell ref="M1508:M1509"/>
    <mergeCell ref="N1508:N1509"/>
    <mergeCell ref="A1510:A1511"/>
    <mergeCell ref="B1510:B1511"/>
    <mergeCell ref="C1510:C1511"/>
    <mergeCell ref="D1510:D1511"/>
    <mergeCell ref="E1510:E1511"/>
    <mergeCell ref="F1510:F1511"/>
    <mergeCell ref="G1510:G1511"/>
    <mergeCell ref="H1510:H1511"/>
    <mergeCell ref="I1510:I1511"/>
    <mergeCell ref="J1510:J1511"/>
    <mergeCell ref="K1510:K1511"/>
    <mergeCell ref="L1510:L1511"/>
    <mergeCell ref="M1510:M1511"/>
    <mergeCell ref="N1510:N1511"/>
    <mergeCell ref="A1512:A1513"/>
    <mergeCell ref="B1512:B1513"/>
    <mergeCell ref="C1512:C1513"/>
    <mergeCell ref="D1512:D1513"/>
    <mergeCell ref="E1512:E1513"/>
    <mergeCell ref="F1512:F1513"/>
    <mergeCell ref="G1512:G1513"/>
    <mergeCell ref="H1512:H1513"/>
    <mergeCell ref="I1512:I1513"/>
    <mergeCell ref="J1512:J1513"/>
    <mergeCell ref="K1512:K1513"/>
    <mergeCell ref="L1512:L1513"/>
    <mergeCell ref="M1512:M1513"/>
    <mergeCell ref="N1512:N1513"/>
    <mergeCell ref="A1514:A1515"/>
    <mergeCell ref="B1514:B1515"/>
    <mergeCell ref="C1514:C1515"/>
    <mergeCell ref="D1514:D1515"/>
    <mergeCell ref="E1514:E1515"/>
    <mergeCell ref="F1514:F1515"/>
    <mergeCell ref="G1514:G1515"/>
    <mergeCell ref="H1514:H1515"/>
    <mergeCell ref="I1514:I1515"/>
    <mergeCell ref="J1514:J1515"/>
    <mergeCell ref="K1514:K1515"/>
    <mergeCell ref="L1514:L1515"/>
    <mergeCell ref="M1514:M1515"/>
    <mergeCell ref="N1514:N1515"/>
    <mergeCell ref="A1516:A1517"/>
    <mergeCell ref="B1516:B1517"/>
    <mergeCell ref="C1516:C1517"/>
    <mergeCell ref="D1516:D1517"/>
    <mergeCell ref="E1516:E1517"/>
    <mergeCell ref="F1516:F1517"/>
    <mergeCell ref="G1516:G1517"/>
    <mergeCell ref="H1516:H1517"/>
    <mergeCell ref="I1516:I1517"/>
    <mergeCell ref="J1516:J1517"/>
    <mergeCell ref="K1516:K1517"/>
    <mergeCell ref="L1516:L1517"/>
    <mergeCell ref="M1516:M1517"/>
    <mergeCell ref="N1516:N1517"/>
    <mergeCell ref="A1518:A1519"/>
    <mergeCell ref="B1518:B1519"/>
    <mergeCell ref="C1518:C1519"/>
    <mergeCell ref="D1518:D1519"/>
    <mergeCell ref="E1518:E1519"/>
    <mergeCell ref="F1518:F1519"/>
    <mergeCell ref="G1518:G1519"/>
    <mergeCell ref="H1518:H1519"/>
    <mergeCell ref="I1518:I1519"/>
    <mergeCell ref="J1518:J1519"/>
    <mergeCell ref="K1518:K1519"/>
    <mergeCell ref="L1518:L1519"/>
    <mergeCell ref="M1518:M1519"/>
    <mergeCell ref="N1518:N1519"/>
    <mergeCell ref="A1520:A1521"/>
    <mergeCell ref="B1520:B1521"/>
    <mergeCell ref="C1520:C1521"/>
    <mergeCell ref="D1520:D1521"/>
    <mergeCell ref="E1520:E1521"/>
    <mergeCell ref="F1520:F1521"/>
    <mergeCell ref="G1520:G1521"/>
    <mergeCell ref="H1520:H1521"/>
    <mergeCell ref="I1520:I1521"/>
    <mergeCell ref="J1520:J1521"/>
    <mergeCell ref="K1520:K1521"/>
    <mergeCell ref="L1520:L1521"/>
    <mergeCell ref="M1520:M1521"/>
    <mergeCell ref="N1520:N1521"/>
    <mergeCell ref="A1522:A1523"/>
    <mergeCell ref="B1522:B1523"/>
    <mergeCell ref="C1522:C1523"/>
    <mergeCell ref="D1522:D1523"/>
    <mergeCell ref="E1522:E1523"/>
    <mergeCell ref="F1522:F1523"/>
    <mergeCell ref="G1522:G1523"/>
    <mergeCell ref="H1522:H1523"/>
    <mergeCell ref="I1522:I1523"/>
    <mergeCell ref="J1522:J1523"/>
    <mergeCell ref="K1522:K1523"/>
    <mergeCell ref="L1522:L1523"/>
    <mergeCell ref="M1522:M1523"/>
    <mergeCell ref="N1522:N1523"/>
    <mergeCell ref="A1524:A1525"/>
    <mergeCell ref="B1524:B1525"/>
    <mergeCell ref="C1524:C1525"/>
    <mergeCell ref="D1524:D1525"/>
    <mergeCell ref="E1524:E1525"/>
    <mergeCell ref="F1524:F1525"/>
    <mergeCell ref="G1524:G1525"/>
    <mergeCell ref="H1524:H1525"/>
    <mergeCell ref="I1524:I1525"/>
    <mergeCell ref="J1524:J1525"/>
    <mergeCell ref="K1524:K1525"/>
    <mergeCell ref="L1524:L1525"/>
    <mergeCell ref="M1524:M1525"/>
    <mergeCell ref="N1524:N1525"/>
    <mergeCell ref="A1526:A1527"/>
    <mergeCell ref="B1526:B1527"/>
    <mergeCell ref="C1526:C1527"/>
    <mergeCell ref="D1526:D1527"/>
    <mergeCell ref="E1526:E1527"/>
    <mergeCell ref="F1526:F1527"/>
    <mergeCell ref="G1526:G1527"/>
    <mergeCell ref="H1526:H1527"/>
    <mergeCell ref="I1526:I1527"/>
    <mergeCell ref="J1526:J1527"/>
    <mergeCell ref="K1526:K1527"/>
    <mergeCell ref="L1526:L1527"/>
    <mergeCell ref="M1526:M1527"/>
    <mergeCell ref="N1526:N1527"/>
    <mergeCell ref="A1528:A1529"/>
    <mergeCell ref="B1528:B1529"/>
    <mergeCell ref="C1528:C1529"/>
    <mergeCell ref="D1528:D1529"/>
    <mergeCell ref="E1528:E1529"/>
    <mergeCell ref="F1528:F1529"/>
    <mergeCell ref="G1528:G1529"/>
    <mergeCell ref="H1528:H1529"/>
    <mergeCell ref="I1528:I1529"/>
    <mergeCell ref="J1528:J1529"/>
    <mergeCell ref="K1528:K1529"/>
    <mergeCell ref="L1528:L1529"/>
    <mergeCell ref="M1528:M1529"/>
    <mergeCell ref="N1528:N1529"/>
    <mergeCell ref="A1530:A1531"/>
    <mergeCell ref="B1530:B1531"/>
    <mergeCell ref="C1530:C1531"/>
    <mergeCell ref="D1530:D1531"/>
    <mergeCell ref="E1530:E1531"/>
    <mergeCell ref="F1530:F1531"/>
    <mergeCell ref="G1530:G1531"/>
    <mergeCell ref="H1530:H1531"/>
    <mergeCell ref="I1530:I1531"/>
    <mergeCell ref="J1530:J1531"/>
    <mergeCell ref="K1530:K1531"/>
    <mergeCell ref="L1530:L1531"/>
    <mergeCell ref="M1530:M1531"/>
    <mergeCell ref="N1530:N1531"/>
    <mergeCell ref="A1532:A1533"/>
    <mergeCell ref="B1532:B1533"/>
    <mergeCell ref="C1532:C1533"/>
    <mergeCell ref="D1532:D1533"/>
    <mergeCell ref="E1532:E1533"/>
    <mergeCell ref="F1532:F1533"/>
    <mergeCell ref="G1532:G1533"/>
    <mergeCell ref="H1532:H1533"/>
    <mergeCell ref="I1532:I1533"/>
    <mergeCell ref="J1532:J1533"/>
    <mergeCell ref="K1532:K1533"/>
    <mergeCell ref="L1532:L1533"/>
    <mergeCell ref="M1532:M1533"/>
    <mergeCell ref="N1532:N1533"/>
    <mergeCell ref="A1534:A1535"/>
    <mergeCell ref="B1534:B1535"/>
    <mergeCell ref="C1534:C1535"/>
    <mergeCell ref="D1534:D1535"/>
    <mergeCell ref="E1534:E1535"/>
    <mergeCell ref="F1534:F1535"/>
    <mergeCell ref="G1534:G1535"/>
    <mergeCell ref="H1534:H1535"/>
    <mergeCell ref="I1534:I1535"/>
    <mergeCell ref="J1534:J1535"/>
    <mergeCell ref="K1534:K1535"/>
    <mergeCell ref="L1534:L1535"/>
    <mergeCell ref="M1534:M1535"/>
    <mergeCell ref="N1534:N1535"/>
    <mergeCell ref="A1536:A1537"/>
    <mergeCell ref="B1536:B1537"/>
    <mergeCell ref="C1536:C1537"/>
    <mergeCell ref="D1536:D1537"/>
    <mergeCell ref="E1536:E1537"/>
    <mergeCell ref="F1536:F1537"/>
    <mergeCell ref="G1536:G1537"/>
    <mergeCell ref="H1536:H1537"/>
    <mergeCell ref="I1536:I1537"/>
    <mergeCell ref="J1536:J1537"/>
    <mergeCell ref="K1536:K1537"/>
    <mergeCell ref="L1536:L1537"/>
    <mergeCell ref="M1536:M1537"/>
    <mergeCell ref="N1536:N1537"/>
    <mergeCell ref="A1538:A1539"/>
    <mergeCell ref="B1538:B1539"/>
    <mergeCell ref="C1538:C1539"/>
    <mergeCell ref="D1538:D1539"/>
    <mergeCell ref="E1538:E1539"/>
    <mergeCell ref="F1538:F1539"/>
    <mergeCell ref="G1538:G1539"/>
    <mergeCell ref="H1538:H1539"/>
    <mergeCell ref="I1538:I1539"/>
    <mergeCell ref="J1538:J1539"/>
    <mergeCell ref="K1538:K1539"/>
    <mergeCell ref="L1538:L1539"/>
    <mergeCell ref="M1538:M1539"/>
    <mergeCell ref="N1538:N1539"/>
    <mergeCell ref="A1540:A1541"/>
    <mergeCell ref="B1540:B1541"/>
    <mergeCell ref="C1540:C1541"/>
    <mergeCell ref="D1540:D1541"/>
    <mergeCell ref="E1540:E1541"/>
    <mergeCell ref="F1540:F1541"/>
    <mergeCell ref="G1540:G1541"/>
    <mergeCell ref="H1540:H1541"/>
    <mergeCell ref="I1540:I1541"/>
    <mergeCell ref="J1540:J1541"/>
    <mergeCell ref="K1540:K1541"/>
    <mergeCell ref="L1540:L1541"/>
    <mergeCell ref="M1540:M1541"/>
    <mergeCell ref="N1540:N1541"/>
    <mergeCell ref="A1542:A1543"/>
    <mergeCell ref="B1542:B1543"/>
    <mergeCell ref="C1542:C1543"/>
    <mergeCell ref="D1542:D1543"/>
    <mergeCell ref="E1542:E1543"/>
    <mergeCell ref="F1542:F1543"/>
    <mergeCell ref="G1542:G1543"/>
    <mergeCell ref="H1542:H1543"/>
    <mergeCell ref="I1542:I1543"/>
    <mergeCell ref="J1542:J1543"/>
    <mergeCell ref="K1542:K1543"/>
    <mergeCell ref="L1542:L1543"/>
    <mergeCell ref="M1542:M1543"/>
    <mergeCell ref="N1542:N1543"/>
    <mergeCell ref="A1544:A1545"/>
    <mergeCell ref="B1544:B1545"/>
    <mergeCell ref="C1544:C1545"/>
    <mergeCell ref="D1544:D1545"/>
    <mergeCell ref="E1544:E1545"/>
    <mergeCell ref="F1544:F1545"/>
    <mergeCell ref="G1544:G1545"/>
    <mergeCell ref="H1544:H1545"/>
    <mergeCell ref="I1544:I1545"/>
    <mergeCell ref="J1544:J1545"/>
    <mergeCell ref="K1544:K1545"/>
    <mergeCell ref="L1544:L1545"/>
    <mergeCell ref="M1544:M1545"/>
    <mergeCell ref="N1544:N1545"/>
    <mergeCell ref="A1546:A1547"/>
    <mergeCell ref="B1546:B1547"/>
    <mergeCell ref="C1546:C1547"/>
    <mergeCell ref="D1546:D1547"/>
    <mergeCell ref="E1546:E1547"/>
    <mergeCell ref="F1546:F1547"/>
    <mergeCell ref="G1546:G1547"/>
    <mergeCell ref="H1546:H1547"/>
    <mergeCell ref="I1546:I1547"/>
    <mergeCell ref="J1546:J1547"/>
    <mergeCell ref="K1546:K1547"/>
    <mergeCell ref="L1546:L1547"/>
    <mergeCell ref="M1546:M1547"/>
    <mergeCell ref="N1546:N1547"/>
    <mergeCell ref="A1548:A1549"/>
    <mergeCell ref="B1548:B1549"/>
    <mergeCell ref="C1548:C1549"/>
    <mergeCell ref="D1548:D1549"/>
    <mergeCell ref="E1548:E1549"/>
    <mergeCell ref="F1548:F1549"/>
    <mergeCell ref="G1548:G1549"/>
    <mergeCell ref="H1548:H1549"/>
    <mergeCell ref="I1548:I1549"/>
    <mergeCell ref="J1548:J1549"/>
    <mergeCell ref="K1548:K1549"/>
    <mergeCell ref="L1548:L1549"/>
    <mergeCell ref="M1548:M1549"/>
    <mergeCell ref="N1548:N1549"/>
    <mergeCell ref="A1550:A1551"/>
    <mergeCell ref="B1550:B1551"/>
    <mergeCell ref="C1550:C1551"/>
    <mergeCell ref="D1550:D1551"/>
    <mergeCell ref="E1550:E1551"/>
    <mergeCell ref="F1550:F1551"/>
    <mergeCell ref="G1550:G1551"/>
    <mergeCell ref="H1550:H1551"/>
    <mergeCell ref="I1550:I1551"/>
    <mergeCell ref="J1550:J1551"/>
    <mergeCell ref="K1550:K1551"/>
    <mergeCell ref="L1550:L1551"/>
    <mergeCell ref="M1550:M1551"/>
    <mergeCell ref="N1550:N1551"/>
    <mergeCell ref="A1552:A1553"/>
    <mergeCell ref="B1552:B1553"/>
    <mergeCell ref="C1552:C1553"/>
    <mergeCell ref="D1552:D1553"/>
    <mergeCell ref="E1552:E1553"/>
    <mergeCell ref="F1552:F1553"/>
    <mergeCell ref="G1552:G1553"/>
    <mergeCell ref="H1552:H1553"/>
    <mergeCell ref="I1552:I1553"/>
    <mergeCell ref="J1552:J1553"/>
    <mergeCell ref="K1552:K1553"/>
    <mergeCell ref="L1552:L1553"/>
    <mergeCell ref="M1552:M1553"/>
    <mergeCell ref="N1552:N1553"/>
    <mergeCell ref="A1554:A1555"/>
    <mergeCell ref="B1554:B1555"/>
    <mergeCell ref="C1554:C1555"/>
    <mergeCell ref="D1554:D1555"/>
    <mergeCell ref="E1554:E1555"/>
    <mergeCell ref="F1554:F1555"/>
    <mergeCell ref="G1554:G1555"/>
    <mergeCell ref="H1554:H1555"/>
    <mergeCell ref="I1554:I1555"/>
    <mergeCell ref="J1554:J1555"/>
    <mergeCell ref="K1554:K1555"/>
    <mergeCell ref="L1554:L1555"/>
    <mergeCell ref="M1554:M1555"/>
    <mergeCell ref="N1554:N1555"/>
    <mergeCell ref="A1556:A1557"/>
    <mergeCell ref="B1556:B1557"/>
    <mergeCell ref="C1556:C1557"/>
    <mergeCell ref="D1556:D1557"/>
    <mergeCell ref="E1556:E1557"/>
    <mergeCell ref="F1556:F1557"/>
    <mergeCell ref="G1556:G1557"/>
    <mergeCell ref="H1556:H1557"/>
    <mergeCell ref="I1556:I1557"/>
    <mergeCell ref="J1556:J1557"/>
    <mergeCell ref="K1556:K1557"/>
    <mergeCell ref="L1556:L1557"/>
    <mergeCell ref="M1556:M1557"/>
    <mergeCell ref="N1556:N1557"/>
    <mergeCell ref="A1558:A1559"/>
    <mergeCell ref="B1558:B1559"/>
    <mergeCell ref="C1558:C1559"/>
    <mergeCell ref="D1558:D1559"/>
    <mergeCell ref="E1558:E1559"/>
    <mergeCell ref="F1558:F1559"/>
    <mergeCell ref="G1558:G1559"/>
    <mergeCell ref="H1558:H1559"/>
    <mergeCell ref="I1558:I1559"/>
    <mergeCell ref="J1558:J1559"/>
    <mergeCell ref="K1558:K1559"/>
    <mergeCell ref="L1558:L1559"/>
    <mergeCell ref="M1558:M1559"/>
    <mergeCell ref="N1558:N1559"/>
    <mergeCell ref="A1560:A1561"/>
    <mergeCell ref="B1560:B1561"/>
    <mergeCell ref="C1560:C1561"/>
    <mergeCell ref="D1560:D1561"/>
    <mergeCell ref="E1560:E1561"/>
    <mergeCell ref="F1560:F1561"/>
    <mergeCell ref="G1560:G1561"/>
    <mergeCell ref="H1560:H1561"/>
    <mergeCell ref="I1560:I1561"/>
    <mergeCell ref="J1560:J1561"/>
    <mergeCell ref="K1560:K1561"/>
    <mergeCell ref="L1560:L1561"/>
    <mergeCell ref="M1560:M1561"/>
    <mergeCell ref="N1560:N1561"/>
    <mergeCell ref="A1562:A1563"/>
    <mergeCell ref="B1562:B1563"/>
    <mergeCell ref="C1562:C1563"/>
    <mergeCell ref="D1562:D1563"/>
    <mergeCell ref="E1562:E1563"/>
    <mergeCell ref="F1562:F1563"/>
    <mergeCell ref="G1562:G1563"/>
    <mergeCell ref="H1562:H1563"/>
    <mergeCell ref="I1562:I1563"/>
    <mergeCell ref="J1562:J1563"/>
    <mergeCell ref="K1562:K1563"/>
    <mergeCell ref="L1562:L1563"/>
    <mergeCell ref="M1562:M1563"/>
    <mergeCell ref="N1562:N1563"/>
    <mergeCell ref="A1564:A1565"/>
    <mergeCell ref="B1564:B1565"/>
    <mergeCell ref="C1564:C1565"/>
    <mergeCell ref="D1564:D1565"/>
    <mergeCell ref="E1564:E1565"/>
    <mergeCell ref="F1564:F1565"/>
    <mergeCell ref="G1564:G1565"/>
    <mergeCell ref="H1564:H1565"/>
    <mergeCell ref="I1564:I1565"/>
    <mergeCell ref="J1564:J1565"/>
    <mergeCell ref="K1564:K1565"/>
    <mergeCell ref="L1564:L1565"/>
    <mergeCell ref="M1564:M1565"/>
    <mergeCell ref="N1564:N1565"/>
    <mergeCell ref="A1566:A1567"/>
    <mergeCell ref="B1566:B1567"/>
    <mergeCell ref="C1566:C1567"/>
    <mergeCell ref="D1566:D1567"/>
    <mergeCell ref="E1566:E1567"/>
    <mergeCell ref="F1566:F1567"/>
    <mergeCell ref="G1566:G1567"/>
    <mergeCell ref="H1566:H1567"/>
    <mergeCell ref="I1566:I1567"/>
    <mergeCell ref="J1566:J1567"/>
    <mergeCell ref="K1566:K1567"/>
    <mergeCell ref="L1566:L1567"/>
    <mergeCell ref="M1566:M1567"/>
    <mergeCell ref="N1566:N1567"/>
    <mergeCell ref="A1568:A1569"/>
    <mergeCell ref="B1568:B1569"/>
    <mergeCell ref="C1568:C1569"/>
    <mergeCell ref="D1568:D1569"/>
    <mergeCell ref="E1568:E1569"/>
    <mergeCell ref="F1568:F1569"/>
    <mergeCell ref="G1568:G1569"/>
    <mergeCell ref="H1568:H1569"/>
    <mergeCell ref="I1568:I1569"/>
    <mergeCell ref="J1568:J1569"/>
    <mergeCell ref="K1568:K1569"/>
    <mergeCell ref="L1568:L1569"/>
    <mergeCell ref="M1568:M1569"/>
    <mergeCell ref="N1568:N1569"/>
    <mergeCell ref="A1570:A1571"/>
    <mergeCell ref="B1570:B1571"/>
    <mergeCell ref="C1570:C1571"/>
    <mergeCell ref="D1570:D1571"/>
    <mergeCell ref="E1570:E1571"/>
    <mergeCell ref="F1570:F1571"/>
    <mergeCell ref="G1570:G1571"/>
    <mergeCell ref="H1570:H1571"/>
    <mergeCell ref="I1570:I1571"/>
    <mergeCell ref="J1570:J1571"/>
    <mergeCell ref="K1570:K1571"/>
    <mergeCell ref="L1570:L1571"/>
    <mergeCell ref="M1570:M1571"/>
    <mergeCell ref="N1570:N1571"/>
    <mergeCell ref="A1572:A1573"/>
    <mergeCell ref="B1572:B1573"/>
    <mergeCell ref="C1572:C1573"/>
    <mergeCell ref="D1572:D1573"/>
    <mergeCell ref="E1572:E1573"/>
    <mergeCell ref="F1572:F1573"/>
    <mergeCell ref="G1572:G1573"/>
    <mergeCell ref="H1572:H1573"/>
    <mergeCell ref="I1572:I1573"/>
    <mergeCell ref="J1572:J1573"/>
    <mergeCell ref="K1572:K1573"/>
    <mergeCell ref="L1572:L1573"/>
    <mergeCell ref="M1572:M1573"/>
    <mergeCell ref="N1572:N1573"/>
    <mergeCell ref="A1574:A1575"/>
    <mergeCell ref="B1574:B1575"/>
    <mergeCell ref="C1574:C1575"/>
    <mergeCell ref="D1574:D1575"/>
    <mergeCell ref="E1574:E1575"/>
    <mergeCell ref="F1574:F1575"/>
    <mergeCell ref="G1574:G1575"/>
    <mergeCell ref="H1574:H1575"/>
    <mergeCell ref="I1574:I1575"/>
    <mergeCell ref="J1574:J1575"/>
    <mergeCell ref="K1574:K1575"/>
    <mergeCell ref="L1574:L1575"/>
    <mergeCell ref="M1574:M1575"/>
    <mergeCell ref="N1574:N1575"/>
    <mergeCell ref="A1576:A1577"/>
    <mergeCell ref="B1576:B1577"/>
    <mergeCell ref="C1576:C1577"/>
    <mergeCell ref="D1576:D1577"/>
    <mergeCell ref="E1576:E1577"/>
    <mergeCell ref="F1576:F1577"/>
    <mergeCell ref="G1576:G1577"/>
    <mergeCell ref="H1576:H1577"/>
    <mergeCell ref="I1576:I1577"/>
    <mergeCell ref="J1576:J1577"/>
    <mergeCell ref="K1576:K1577"/>
    <mergeCell ref="L1576:L1577"/>
    <mergeCell ref="M1576:M1577"/>
    <mergeCell ref="N1576:N1577"/>
    <mergeCell ref="A1578:A1579"/>
    <mergeCell ref="B1578:B1579"/>
    <mergeCell ref="C1578:C1579"/>
    <mergeCell ref="D1578:D1579"/>
    <mergeCell ref="E1578:E1579"/>
    <mergeCell ref="F1578:F1579"/>
    <mergeCell ref="G1578:G1579"/>
    <mergeCell ref="H1578:H1579"/>
    <mergeCell ref="I1578:I1579"/>
    <mergeCell ref="J1578:J1579"/>
    <mergeCell ref="K1578:K1579"/>
    <mergeCell ref="L1578:L1579"/>
    <mergeCell ref="M1578:M1579"/>
    <mergeCell ref="N1578:N1579"/>
    <mergeCell ref="A1580:A1581"/>
    <mergeCell ref="B1580:B1581"/>
    <mergeCell ref="C1580:C1581"/>
    <mergeCell ref="D1580:D1581"/>
    <mergeCell ref="E1580:E1581"/>
    <mergeCell ref="F1580:F1581"/>
    <mergeCell ref="G1580:G1581"/>
    <mergeCell ref="H1580:H1581"/>
    <mergeCell ref="I1580:I1581"/>
    <mergeCell ref="J1580:J1581"/>
    <mergeCell ref="K1580:K1581"/>
    <mergeCell ref="L1580:L1581"/>
    <mergeCell ref="M1580:M1581"/>
    <mergeCell ref="N1580:N1581"/>
    <mergeCell ref="A1582:A1583"/>
    <mergeCell ref="B1582:B1583"/>
    <mergeCell ref="C1582:C1583"/>
    <mergeCell ref="D1582:D1583"/>
    <mergeCell ref="E1582:E1583"/>
    <mergeCell ref="F1582:F1583"/>
    <mergeCell ref="G1582:G1583"/>
    <mergeCell ref="H1582:H1583"/>
    <mergeCell ref="I1582:I1583"/>
    <mergeCell ref="J1582:J1583"/>
    <mergeCell ref="K1582:K1583"/>
    <mergeCell ref="L1582:L1583"/>
    <mergeCell ref="M1582:M1583"/>
    <mergeCell ref="N1582:N1583"/>
    <mergeCell ref="A1584:A1585"/>
    <mergeCell ref="B1584:B1585"/>
    <mergeCell ref="C1584:C1585"/>
    <mergeCell ref="D1584:D1585"/>
    <mergeCell ref="E1584:E1585"/>
    <mergeCell ref="F1584:F1585"/>
    <mergeCell ref="G1584:G1585"/>
    <mergeCell ref="H1584:H1585"/>
    <mergeCell ref="I1584:I1585"/>
    <mergeCell ref="J1584:J1585"/>
    <mergeCell ref="K1584:K1585"/>
    <mergeCell ref="L1584:L1585"/>
    <mergeCell ref="M1584:M1585"/>
    <mergeCell ref="N1584:N1585"/>
    <mergeCell ref="A1586:A1587"/>
    <mergeCell ref="B1586:B1587"/>
    <mergeCell ref="C1586:C1587"/>
    <mergeCell ref="D1586:D1587"/>
    <mergeCell ref="E1586:E1587"/>
    <mergeCell ref="F1586:F1587"/>
    <mergeCell ref="G1586:G1587"/>
    <mergeCell ref="H1586:H1587"/>
    <mergeCell ref="I1586:I1587"/>
    <mergeCell ref="J1586:J1587"/>
    <mergeCell ref="K1586:K1587"/>
    <mergeCell ref="L1586:L1587"/>
    <mergeCell ref="M1586:M1587"/>
    <mergeCell ref="N1586:N1587"/>
    <mergeCell ref="A1588:A1589"/>
    <mergeCell ref="B1588:B1589"/>
    <mergeCell ref="C1588:C1589"/>
    <mergeCell ref="D1588:D1589"/>
    <mergeCell ref="E1588:E1589"/>
    <mergeCell ref="F1588:F1589"/>
    <mergeCell ref="G1588:G1589"/>
    <mergeCell ref="H1588:H1589"/>
    <mergeCell ref="I1588:I1589"/>
    <mergeCell ref="J1588:J1589"/>
    <mergeCell ref="K1588:K1589"/>
    <mergeCell ref="L1588:L1589"/>
    <mergeCell ref="M1588:M1589"/>
    <mergeCell ref="N1588:N1589"/>
    <mergeCell ref="A1590:A1591"/>
    <mergeCell ref="B1590:B1591"/>
    <mergeCell ref="C1590:C1591"/>
    <mergeCell ref="D1590:D1591"/>
    <mergeCell ref="E1590:E1591"/>
    <mergeCell ref="F1590:F1591"/>
    <mergeCell ref="G1590:G1591"/>
    <mergeCell ref="H1590:H1591"/>
    <mergeCell ref="I1590:I1591"/>
    <mergeCell ref="J1590:J1591"/>
    <mergeCell ref="K1590:K1591"/>
    <mergeCell ref="L1590:L1591"/>
    <mergeCell ref="M1590:M1591"/>
    <mergeCell ref="N1590:N1591"/>
    <mergeCell ref="A1592:A1593"/>
    <mergeCell ref="B1592:B1593"/>
    <mergeCell ref="C1592:C1593"/>
    <mergeCell ref="D1592:D1593"/>
    <mergeCell ref="E1592:E1593"/>
    <mergeCell ref="F1592:F1593"/>
    <mergeCell ref="G1592:G1593"/>
    <mergeCell ref="H1592:H1593"/>
    <mergeCell ref="I1592:I1593"/>
    <mergeCell ref="J1592:J1593"/>
    <mergeCell ref="K1592:K1593"/>
    <mergeCell ref="L1592:L1593"/>
    <mergeCell ref="M1592:M1593"/>
    <mergeCell ref="N1592:N1593"/>
    <mergeCell ref="A1594:A1595"/>
    <mergeCell ref="B1594:B1595"/>
    <mergeCell ref="C1594:C1595"/>
    <mergeCell ref="D1594:D1595"/>
    <mergeCell ref="E1594:E1595"/>
    <mergeCell ref="F1594:F1595"/>
    <mergeCell ref="G1594:G1595"/>
    <mergeCell ref="H1594:H1595"/>
    <mergeCell ref="I1594:I1595"/>
    <mergeCell ref="J1594:J1595"/>
    <mergeCell ref="K1594:K1595"/>
    <mergeCell ref="L1594:L1595"/>
    <mergeCell ref="M1594:M1595"/>
    <mergeCell ref="N1594:N1595"/>
    <mergeCell ref="A1596:A1597"/>
    <mergeCell ref="B1596:B1597"/>
    <mergeCell ref="C1596:C1597"/>
    <mergeCell ref="D1596:D1597"/>
    <mergeCell ref="E1596:E1597"/>
    <mergeCell ref="F1596:F1597"/>
    <mergeCell ref="G1596:G1597"/>
    <mergeCell ref="H1596:H1597"/>
    <mergeCell ref="I1596:I1597"/>
    <mergeCell ref="J1596:J1597"/>
    <mergeCell ref="K1596:K1597"/>
    <mergeCell ref="L1596:L1597"/>
    <mergeCell ref="M1596:M1597"/>
    <mergeCell ref="N1596:N1597"/>
    <mergeCell ref="A1598:A1599"/>
    <mergeCell ref="B1598:B1599"/>
    <mergeCell ref="C1598:C1599"/>
    <mergeCell ref="D1598:D1599"/>
    <mergeCell ref="E1598:E1599"/>
    <mergeCell ref="F1598:F1599"/>
    <mergeCell ref="G1598:G1599"/>
    <mergeCell ref="H1598:H1599"/>
    <mergeCell ref="I1598:I1599"/>
    <mergeCell ref="J1598:J1599"/>
    <mergeCell ref="K1598:K1599"/>
    <mergeCell ref="L1598:L1599"/>
    <mergeCell ref="M1598:M1599"/>
    <mergeCell ref="N1598:N1599"/>
    <mergeCell ref="A1600:A1601"/>
    <mergeCell ref="B1600:B1601"/>
    <mergeCell ref="C1600:C1601"/>
    <mergeCell ref="D1600:D1601"/>
    <mergeCell ref="E1600:E1601"/>
    <mergeCell ref="F1600:F1601"/>
    <mergeCell ref="G1600:G1601"/>
    <mergeCell ref="H1600:H1601"/>
    <mergeCell ref="I1600:I1601"/>
    <mergeCell ref="J1600:J1601"/>
    <mergeCell ref="K1600:K1601"/>
    <mergeCell ref="L1600:L1601"/>
    <mergeCell ref="M1600:M1601"/>
    <mergeCell ref="N1600:N1601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I1602:I1603"/>
    <mergeCell ref="J1602:J1603"/>
    <mergeCell ref="K1602:K1603"/>
    <mergeCell ref="L1602:L1603"/>
    <mergeCell ref="M1602:M1603"/>
    <mergeCell ref="N1602:N1603"/>
    <mergeCell ref="A1604:A1605"/>
    <mergeCell ref="B1604:B1605"/>
    <mergeCell ref="C1604:C1605"/>
    <mergeCell ref="D1604:D1605"/>
    <mergeCell ref="E1604:E1605"/>
    <mergeCell ref="F1604:F1605"/>
    <mergeCell ref="G1604:G1605"/>
    <mergeCell ref="H1604:H1605"/>
    <mergeCell ref="I1604:I1605"/>
    <mergeCell ref="J1604:J1605"/>
    <mergeCell ref="K1604:K1605"/>
    <mergeCell ref="L1604:L1605"/>
    <mergeCell ref="M1604:M1605"/>
    <mergeCell ref="N1604:N1605"/>
    <mergeCell ref="A1606:A1607"/>
    <mergeCell ref="B1606:B1607"/>
    <mergeCell ref="C1606:C1607"/>
    <mergeCell ref="D1606:D1607"/>
    <mergeCell ref="E1606:E1607"/>
    <mergeCell ref="F1606:F1607"/>
    <mergeCell ref="G1606:G1607"/>
    <mergeCell ref="H1606:H1607"/>
    <mergeCell ref="I1606:I1607"/>
    <mergeCell ref="J1606:J1607"/>
    <mergeCell ref="K1606:K1607"/>
    <mergeCell ref="L1606:L1607"/>
    <mergeCell ref="M1606:M1607"/>
    <mergeCell ref="N1606:N1607"/>
    <mergeCell ref="A1608:A1609"/>
    <mergeCell ref="B1608:B1609"/>
    <mergeCell ref="C1608:C1609"/>
    <mergeCell ref="D1608:D1609"/>
    <mergeCell ref="E1608:E1609"/>
    <mergeCell ref="F1608:F1609"/>
    <mergeCell ref="G1608:G1609"/>
    <mergeCell ref="H1608:H1609"/>
    <mergeCell ref="I1608:I1609"/>
    <mergeCell ref="J1608:J1609"/>
    <mergeCell ref="K1608:K1609"/>
    <mergeCell ref="L1608:L1609"/>
    <mergeCell ref="M1608:M1609"/>
    <mergeCell ref="N1608:N1609"/>
    <mergeCell ref="A1610:A1611"/>
    <mergeCell ref="B1610:B1611"/>
    <mergeCell ref="C1610:C1611"/>
    <mergeCell ref="D1610:D1611"/>
    <mergeCell ref="E1610:E1611"/>
    <mergeCell ref="F1610:F1611"/>
    <mergeCell ref="G1610:G1611"/>
    <mergeCell ref="H1610:H1611"/>
    <mergeCell ref="I1610:I1611"/>
    <mergeCell ref="J1610:J1611"/>
    <mergeCell ref="K1610:K1611"/>
    <mergeCell ref="L1610:L1611"/>
    <mergeCell ref="M1610:M1611"/>
    <mergeCell ref="N1610:N1611"/>
    <mergeCell ref="A1612:A1613"/>
    <mergeCell ref="B1612:B1613"/>
    <mergeCell ref="C1612:C1613"/>
    <mergeCell ref="D1612:D1613"/>
    <mergeCell ref="E1612:E1613"/>
    <mergeCell ref="F1612:F1613"/>
    <mergeCell ref="G1612:G1613"/>
    <mergeCell ref="H1612:H1613"/>
    <mergeCell ref="I1612:I1613"/>
    <mergeCell ref="J1612:J1613"/>
    <mergeCell ref="K1612:K1613"/>
    <mergeCell ref="L1612:L1613"/>
    <mergeCell ref="M1612:M1613"/>
    <mergeCell ref="N1612:N1613"/>
    <mergeCell ref="A1614:A1615"/>
    <mergeCell ref="B1614:B1615"/>
    <mergeCell ref="C1614:C1615"/>
    <mergeCell ref="D1614:D1615"/>
    <mergeCell ref="E1614:E1615"/>
    <mergeCell ref="F1614:F1615"/>
    <mergeCell ref="G1614:G1615"/>
    <mergeCell ref="H1614:H1615"/>
    <mergeCell ref="I1614:I1615"/>
    <mergeCell ref="J1614:J1615"/>
    <mergeCell ref="K1614:K1615"/>
    <mergeCell ref="L1614:L1615"/>
    <mergeCell ref="M1614:M1615"/>
    <mergeCell ref="N1614:N1615"/>
    <mergeCell ref="A1616:A1617"/>
    <mergeCell ref="B1616:B1617"/>
    <mergeCell ref="C1616:C1617"/>
    <mergeCell ref="D1616:D1617"/>
    <mergeCell ref="E1616:E1617"/>
    <mergeCell ref="F1616:F1617"/>
    <mergeCell ref="G1616:G1617"/>
    <mergeCell ref="H1616:H1617"/>
    <mergeCell ref="I1616:I1617"/>
    <mergeCell ref="J1616:J1617"/>
    <mergeCell ref="K1616:K1617"/>
    <mergeCell ref="L1616:L1617"/>
    <mergeCell ref="M1616:M1617"/>
    <mergeCell ref="N1616:N1617"/>
    <mergeCell ref="A1618:A1619"/>
    <mergeCell ref="B1618:B1619"/>
    <mergeCell ref="C1618:C1619"/>
    <mergeCell ref="D1618:D1619"/>
    <mergeCell ref="E1618:E1619"/>
    <mergeCell ref="F1618:F1619"/>
    <mergeCell ref="G1618:G1619"/>
    <mergeCell ref="H1618:H1619"/>
    <mergeCell ref="I1618:I1619"/>
    <mergeCell ref="J1618:J1619"/>
    <mergeCell ref="K1618:K1619"/>
    <mergeCell ref="L1618:L1619"/>
    <mergeCell ref="M1618:M1619"/>
    <mergeCell ref="N1618:N1619"/>
    <mergeCell ref="A1620:A1621"/>
    <mergeCell ref="B1620:B1621"/>
    <mergeCell ref="C1620:C1621"/>
    <mergeCell ref="D1620:D1621"/>
    <mergeCell ref="E1620:E1621"/>
    <mergeCell ref="F1620:F1621"/>
    <mergeCell ref="G1620:G1621"/>
    <mergeCell ref="H1620:H1621"/>
    <mergeCell ref="I1620:I1621"/>
    <mergeCell ref="J1620:J1621"/>
    <mergeCell ref="K1620:K1621"/>
    <mergeCell ref="L1620:L1621"/>
    <mergeCell ref="M1620:M1621"/>
    <mergeCell ref="N1620:N1621"/>
    <mergeCell ref="A1622:A1623"/>
    <mergeCell ref="B1622:B1623"/>
    <mergeCell ref="C1622:C1623"/>
    <mergeCell ref="D1622:D1623"/>
    <mergeCell ref="E1622:E1623"/>
    <mergeCell ref="F1622:F1623"/>
    <mergeCell ref="G1622:G1623"/>
    <mergeCell ref="H1622:H1623"/>
    <mergeCell ref="I1622:I1623"/>
    <mergeCell ref="J1622:J1623"/>
    <mergeCell ref="K1622:K1623"/>
    <mergeCell ref="L1622:L1623"/>
    <mergeCell ref="M1622:M1623"/>
    <mergeCell ref="N1622:N1623"/>
    <mergeCell ref="A1624:A1625"/>
    <mergeCell ref="B1624:B1625"/>
    <mergeCell ref="C1624:C1625"/>
    <mergeCell ref="D1624:D1625"/>
    <mergeCell ref="E1624:E1625"/>
    <mergeCell ref="F1624:F1625"/>
    <mergeCell ref="G1624:G1625"/>
    <mergeCell ref="H1624:H1625"/>
    <mergeCell ref="I1624:I1625"/>
    <mergeCell ref="J1624:J1625"/>
    <mergeCell ref="K1624:K1625"/>
    <mergeCell ref="L1624:L1625"/>
    <mergeCell ref="M1624:M1625"/>
    <mergeCell ref="N1624:N1625"/>
    <mergeCell ref="A1626:A1627"/>
    <mergeCell ref="B1626:B1627"/>
    <mergeCell ref="C1626:C1627"/>
    <mergeCell ref="D1626:D1627"/>
    <mergeCell ref="E1626:E1627"/>
    <mergeCell ref="F1626:F1627"/>
    <mergeCell ref="G1626:G1627"/>
    <mergeCell ref="H1626:H1627"/>
    <mergeCell ref="I1626:I1627"/>
    <mergeCell ref="J1626:J1627"/>
    <mergeCell ref="K1626:K1627"/>
    <mergeCell ref="L1626:L1627"/>
    <mergeCell ref="M1626:M1627"/>
    <mergeCell ref="N1626:N1627"/>
    <mergeCell ref="A1628:A1629"/>
    <mergeCell ref="B1628:B1629"/>
    <mergeCell ref="C1628:C1629"/>
    <mergeCell ref="D1628:D1629"/>
    <mergeCell ref="E1628:E1629"/>
    <mergeCell ref="F1628:F1629"/>
    <mergeCell ref="G1628:G1629"/>
    <mergeCell ref="H1628:H1629"/>
    <mergeCell ref="I1628:I1629"/>
    <mergeCell ref="J1628:J1629"/>
    <mergeCell ref="K1628:K1629"/>
    <mergeCell ref="L1628:L1629"/>
    <mergeCell ref="M1628:M1629"/>
    <mergeCell ref="N1628:N1629"/>
    <mergeCell ref="A1630:A1631"/>
    <mergeCell ref="B1630:B1631"/>
    <mergeCell ref="C1630:C1631"/>
    <mergeCell ref="D1630:D1631"/>
    <mergeCell ref="E1630:E1631"/>
    <mergeCell ref="F1630:F1631"/>
    <mergeCell ref="G1630:G1631"/>
    <mergeCell ref="H1630:H1631"/>
    <mergeCell ref="I1630:I1631"/>
    <mergeCell ref="J1630:J1631"/>
    <mergeCell ref="K1630:K1631"/>
    <mergeCell ref="L1630:L1631"/>
    <mergeCell ref="M1630:M1631"/>
    <mergeCell ref="N1630:N1631"/>
    <mergeCell ref="A1632:A1633"/>
    <mergeCell ref="B1632:B1633"/>
    <mergeCell ref="C1632:C1633"/>
    <mergeCell ref="D1632:D1633"/>
    <mergeCell ref="E1632:E1633"/>
    <mergeCell ref="F1632:F1633"/>
    <mergeCell ref="G1632:G1633"/>
    <mergeCell ref="H1632:H1633"/>
    <mergeCell ref="I1632:I1633"/>
    <mergeCell ref="J1632:J1633"/>
    <mergeCell ref="K1632:K1633"/>
    <mergeCell ref="L1632:L1633"/>
    <mergeCell ref="M1632:M1633"/>
    <mergeCell ref="N1632:N1633"/>
    <mergeCell ref="A1634:A1635"/>
    <mergeCell ref="B1634:B1635"/>
    <mergeCell ref="C1634:C1635"/>
    <mergeCell ref="D1634:D1635"/>
    <mergeCell ref="E1634:E1635"/>
    <mergeCell ref="F1634:F1635"/>
    <mergeCell ref="G1634:G1635"/>
    <mergeCell ref="H1634:H1635"/>
    <mergeCell ref="I1634:I1635"/>
    <mergeCell ref="J1634:J1635"/>
    <mergeCell ref="K1634:K1635"/>
    <mergeCell ref="L1634:L1635"/>
    <mergeCell ref="M1634:M1635"/>
    <mergeCell ref="N1634:N1635"/>
    <mergeCell ref="A1636:A1637"/>
    <mergeCell ref="B1636:B1637"/>
    <mergeCell ref="C1636:C1637"/>
    <mergeCell ref="D1636:D1637"/>
    <mergeCell ref="E1636:E1637"/>
    <mergeCell ref="F1636:F1637"/>
    <mergeCell ref="G1636:G1637"/>
    <mergeCell ref="H1636:H1637"/>
    <mergeCell ref="I1636:I1637"/>
    <mergeCell ref="J1636:J1637"/>
    <mergeCell ref="K1636:K1637"/>
    <mergeCell ref="L1636:L1637"/>
    <mergeCell ref="M1636:M1637"/>
    <mergeCell ref="N1636:N1637"/>
    <mergeCell ref="A1638:A1639"/>
    <mergeCell ref="B1638:B1639"/>
    <mergeCell ref="C1638:C1639"/>
    <mergeCell ref="D1638:D1639"/>
    <mergeCell ref="E1638:E1639"/>
    <mergeCell ref="F1638:F1639"/>
    <mergeCell ref="G1638:G1639"/>
    <mergeCell ref="H1638:H1639"/>
    <mergeCell ref="I1638:I1639"/>
    <mergeCell ref="J1638:J1639"/>
    <mergeCell ref="K1638:K1639"/>
    <mergeCell ref="L1638:L1639"/>
    <mergeCell ref="M1638:M1639"/>
    <mergeCell ref="N1638:N1639"/>
    <mergeCell ref="A1640:A1641"/>
    <mergeCell ref="B1640:B1641"/>
    <mergeCell ref="C1640:C1641"/>
    <mergeCell ref="D1640:D1641"/>
    <mergeCell ref="E1640:E1641"/>
    <mergeCell ref="F1640:F1641"/>
    <mergeCell ref="G1640:G1641"/>
    <mergeCell ref="H1640:H1641"/>
    <mergeCell ref="I1640:I1641"/>
    <mergeCell ref="J1640:J1641"/>
    <mergeCell ref="K1640:K1641"/>
    <mergeCell ref="L1640:L1641"/>
    <mergeCell ref="M1640:M1641"/>
    <mergeCell ref="N1640:N1641"/>
    <mergeCell ref="A1642:A1643"/>
    <mergeCell ref="B1642:B1643"/>
    <mergeCell ref="C1642:C1643"/>
    <mergeCell ref="D1642:D1643"/>
    <mergeCell ref="E1642:E1643"/>
    <mergeCell ref="F1642:F1643"/>
    <mergeCell ref="G1642:G1643"/>
    <mergeCell ref="H1642:H1643"/>
    <mergeCell ref="I1642:I1643"/>
    <mergeCell ref="J1642:J1643"/>
    <mergeCell ref="K1642:K1643"/>
    <mergeCell ref="L1642:L1643"/>
    <mergeCell ref="M1642:M1643"/>
    <mergeCell ref="N1642:N1643"/>
    <mergeCell ref="A1644:A1645"/>
    <mergeCell ref="B1644:B1645"/>
    <mergeCell ref="C1644:C1645"/>
    <mergeCell ref="D1644:D1645"/>
    <mergeCell ref="E1644:E1645"/>
    <mergeCell ref="F1644:F1645"/>
    <mergeCell ref="G1644:G1645"/>
    <mergeCell ref="H1644:H1645"/>
    <mergeCell ref="I1644:I1645"/>
    <mergeCell ref="J1644:J1645"/>
    <mergeCell ref="K1644:K1645"/>
    <mergeCell ref="L1644:L1645"/>
    <mergeCell ref="M1644:M1645"/>
    <mergeCell ref="N1644:N1645"/>
    <mergeCell ref="A1646:A1647"/>
    <mergeCell ref="B1646:B1647"/>
    <mergeCell ref="C1646:C1647"/>
    <mergeCell ref="D1646:D1647"/>
    <mergeCell ref="E1646:E1647"/>
    <mergeCell ref="F1646:F1647"/>
    <mergeCell ref="G1646:G1647"/>
    <mergeCell ref="H1646:H1647"/>
    <mergeCell ref="I1646:I1647"/>
    <mergeCell ref="J1646:J1647"/>
    <mergeCell ref="K1646:K1647"/>
    <mergeCell ref="L1646:L1647"/>
    <mergeCell ref="M1646:M1647"/>
    <mergeCell ref="N1646:N1647"/>
    <mergeCell ref="A1648:A1649"/>
    <mergeCell ref="B1648:B1649"/>
    <mergeCell ref="C1648:C1649"/>
    <mergeCell ref="D1648:D1649"/>
    <mergeCell ref="E1648:E1649"/>
    <mergeCell ref="F1648:F1649"/>
    <mergeCell ref="G1648:G1649"/>
    <mergeCell ref="H1648:H1649"/>
    <mergeCell ref="I1648:I1649"/>
    <mergeCell ref="J1648:J1649"/>
    <mergeCell ref="K1648:K1649"/>
    <mergeCell ref="L1648:L1649"/>
    <mergeCell ref="M1648:M1649"/>
    <mergeCell ref="N1648:N1649"/>
    <mergeCell ref="A1650:A1651"/>
    <mergeCell ref="B1650:B1651"/>
    <mergeCell ref="C1650:C1651"/>
    <mergeCell ref="D1650:D1651"/>
    <mergeCell ref="E1650:E1651"/>
    <mergeCell ref="F1650:F1651"/>
    <mergeCell ref="G1650:G1651"/>
    <mergeCell ref="H1650:H1651"/>
    <mergeCell ref="I1650:I1651"/>
    <mergeCell ref="J1650:J1651"/>
    <mergeCell ref="K1650:K1651"/>
    <mergeCell ref="L1650:L1651"/>
    <mergeCell ref="M1650:M1651"/>
    <mergeCell ref="N1650:N1651"/>
    <mergeCell ref="A1652:A1653"/>
    <mergeCell ref="B1652:B1653"/>
    <mergeCell ref="C1652:C1653"/>
    <mergeCell ref="D1652:D1653"/>
    <mergeCell ref="E1652:E1653"/>
    <mergeCell ref="F1652:F1653"/>
    <mergeCell ref="G1652:G1653"/>
    <mergeCell ref="H1652:H1653"/>
    <mergeCell ref="I1652:I1653"/>
    <mergeCell ref="J1652:J1653"/>
    <mergeCell ref="K1652:K1653"/>
    <mergeCell ref="L1652:L1653"/>
    <mergeCell ref="M1652:M1653"/>
    <mergeCell ref="N1652:N1653"/>
    <mergeCell ref="A1654:A1655"/>
    <mergeCell ref="B1654:B1655"/>
    <mergeCell ref="C1654:C1655"/>
    <mergeCell ref="D1654:D1655"/>
    <mergeCell ref="E1654:E1655"/>
    <mergeCell ref="F1654:F1655"/>
    <mergeCell ref="G1654:G1655"/>
    <mergeCell ref="H1654:H1655"/>
    <mergeCell ref="I1654:I1655"/>
    <mergeCell ref="J1654:J1655"/>
    <mergeCell ref="K1654:K1655"/>
    <mergeCell ref="L1654:L1655"/>
    <mergeCell ref="M1654:M1655"/>
    <mergeCell ref="N1654:N1655"/>
    <mergeCell ref="A1656:A1657"/>
    <mergeCell ref="B1656:B1657"/>
    <mergeCell ref="C1656:C1657"/>
    <mergeCell ref="D1656:D1657"/>
    <mergeCell ref="E1656:E1657"/>
    <mergeCell ref="F1656:F1657"/>
    <mergeCell ref="G1656:G1657"/>
    <mergeCell ref="H1656:H1657"/>
    <mergeCell ref="I1656:I1657"/>
    <mergeCell ref="J1656:J1657"/>
    <mergeCell ref="K1656:K1657"/>
    <mergeCell ref="L1656:L1657"/>
    <mergeCell ref="M1656:M1657"/>
    <mergeCell ref="N1656:N1657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I1658:I1659"/>
    <mergeCell ref="J1658:J1659"/>
    <mergeCell ref="K1658:K1659"/>
    <mergeCell ref="L1658:L1659"/>
    <mergeCell ref="M1658:M1659"/>
    <mergeCell ref="N1658:N1659"/>
    <mergeCell ref="A1660:A1661"/>
    <mergeCell ref="B1660:B1661"/>
    <mergeCell ref="C1660:C1661"/>
    <mergeCell ref="D1660:D1661"/>
    <mergeCell ref="E1660:E1661"/>
    <mergeCell ref="F1660:F1661"/>
    <mergeCell ref="G1660:G1661"/>
    <mergeCell ref="H1660:H1661"/>
    <mergeCell ref="I1660:I1661"/>
    <mergeCell ref="J1660:J1661"/>
    <mergeCell ref="K1660:K1661"/>
    <mergeCell ref="L1660:L1661"/>
    <mergeCell ref="M1660:M1661"/>
    <mergeCell ref="N1660:N1661"/>
    <mergeCell ref="A1662:A1663"/>
    <mergeCell ref="B1662:B1663"/>
    <mergeCell ref="C1662:C1663"/>
    <mergeCell ref="D1662:D1663"/>
    <mergeCell ref="E1662:E1663"/>
    <mergeCell ref="F1662:F1663"/>
    <mergeCell ref="G1662:G1663"/>
    <mergeCell ref="H1662:H1663"/>
    <mergeCell ref="I1662:I1663"/>
    <mergeCell ref="J1662:J1663"/>
    <mergeCell ref="K1662:K1663"/>
    <mergeCell ref="L1662:L1663"/>
    <mergeCell ref="M1662:M1663"/>
    <mergeCell ref="N1662:N1663"/>
    <mergeCell ref="A1664:A1665"/>
    <mergeCell ref="B1664:B1665"/>
    <mergeCell ref="C1664:C1665"/>
    <mergeCell ref="D1664:D1665"/>
    <mergeCell ref="E1664:E1665"/>
    <mergeCell ref="F1664:F1665"/>
    <mergeCell ref="G1664:G1665"/>
    <mergeCell ref="H1664:H1665"/>
    <mergeCell ref="I1664:I1665"/>
    <mergeCell ref="J1664:J1665"/>
    <mergeCell ref="K1664:K1665"/>
    <mergeCell ref="L1664:L1665"/>
    <mergeCell ref="M1664:M1665"/>
    <mergeCell ref="N1664:N1665"/>
    <mergeCell ref="A1666:A1667"/>
    <mergeCell ref="B1666:B1667"/>
    <mergeCell ref="C1666:C1667"/>
    <mergeCell ref="D1666:D1667"/>
    <mergeCell ref="E1666:E1667"/>
    <mergeCell ref="F1666:F1667"/>
    <mergeCell ref="G1666:G1667"/>
    <mergeCell ref="H1666:H1667"/>
    <mergeCell ref="I1666:I1667"/>
    <mergeCell ref="J1666:J1667"/>
    <mergeCell ref="K1666:K1667"/>
    <mergeCell ref="L1666:L1667"/>
    <mergeCell ref="M1666:M1667"/>
    <mergeCell ref="N1666:N1667"/>
    <mergeCell ref="A1668:A1669"/>
    <mergeCell ref="B1668:B1669"/>
    <mergeCell ref="C1668:C1669"/>
    <mergeCell ref="D1668:D1669"/>
    <mergeCell ref="E1668:E1669"/>
    <mergeCell ref="F1668:F1669"/>
    <mergeCell ref="G1668:G1669"/>
    <mergeCell ref="H1668:H1669"/>
    <mergeCell ref="I1668:I1669"/>
    <mergeCell ref="J1668:J1669"/>
    <mergeCell ref="K1668:K1669"/>
    <mergeCell ref="L1668:L1669"/>
    <mergeCell ref="M1668:M1669"/>
    <mergeCell ref="N1668:N1669"/>
    <mergeCell ref="A1670:A1671"/>
    <mergeCell ref="B1670:B1671"/>
    <mergeCell ref="C1670:C1671"/>
    <mergeCell ref="D1670:D1671"/>
    <mergeCell ref="E1670:E1671"/>
    <mergeCell ref="F1670:F1671"/>
    <mergeCell ref="G1670:G1671"/>
    <mergeCell ref="H1670:H1671"/>
    <mergeCell ref="I1670:I1671"/>
    <mergeCell ref="J1670:J1671"/>
    <mergeCell ref="K1670:K1671"/>
    <mergeCell ref="L1670:L1671"/>
    <mergeCell ref="M1670:M1671"/>
    <mergeCell ref="N1670:N1671"/>
    <mergeCell ref="A1672:A1673"/>
    <mergeCell ref="B1672:B1673"/>
    <mergeCell ref="C1672:C1673"/>
    <mergeCell ref="D1672:D1673"/>
    <mergeCell ref="E1672:E1673"/>
    <mergeCell ref="F1672:F1673"/>
    <mergeCell ref="G1672:G1673"/>
    <mergeCell ref="H1672:H1673"/>
    <mergeCell ref="I1672:I1673"/>
    <mergeCell ref="J1672:J1673"/>
    <mergeCell ref="K1672:K1673"/>
    <mergeCell ref="L1672:L1673"/>
    <mergeCell ref="M1672:M1673"/>
    <mergeCell ref="N1672:N1673"/>
    <mergeCell ref="A1674:A1675"/>
    <mergeCell ref="B1674:B1675"/>
    <mergeCell ref="C1674:C1675"/>
    <mergeCell ref="D1674:D1675"/>
    <mergeCell ref="E1674:E1675"/>
    <mergeCell ref="F1674:F1675"/>
    <mergeCell ref="G1674:G1675"/>
    <mergeCell ref="H1674:H1675"/>
    <mergeCell ref="I1674:I1675"/>
    <mergeCell ref="J1674:J1675"/>
    <mergeCell ref="K1674:K1675"/>
    <mergeCell ref="L1674:L1675"/>
    <mergeCell ref="M1674:M1675"/>
    <mergeCell ref="N1674:N1675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I1676:I1677"/>
    <mergeCell ref="J1676:J1677"/>
    <mergeCell ref="K1676:K1677"/>
    <mergeCell ref="L1676:L1677"/>
    <mergeCell ref="M1676:M1677"/>
    <mergeCell ref="N1676:N1677"/>
    <mergeCell ref="A1678:A1679"/>
    <mergeCell ref="B1678:B1679"/>
    <mergeCell ref="C1678:C1679"/>
    <mergeCell ref="D1678:D1679"/>
    <mergeCell ref="E1678:E1679"/>
    <mergeCell ref="F1678:F1679"/>
    <mergeCell ref="G1678:G1679"/>
    <mergeCell ref="H1678:H1679"/>
    <mergeCell ref="I1678:I1679"/>
    <mergeCell ref="J1678:J1679"/>
    <mergeCell ref="K1678:K1679"/>
    <mergeCell ref="L1678:L1679"/>
    <mergeCell ref="M1678:M1679"/>
    <mergeCell ref="N1678:N1679"/>
    <mergeCell ref="A1680:A1681"/>
    <mergeCell ref="B1680:B1681"/>
    <mergeCell ref="C1680:C1681"/>
    <mergeCell ref="D1680:D1681"/>
    <mergeCell ref="E1680:E1681"/>
    <mergeCell ref="F1680:F1681"/>
    <mergeCell ref="G1680:G1681"/>
    <mergeCell ref="H1680:H1681"/>
    <mergeCell ref="I1680:I1681"/>
    <mergeCell ref="J1680:J1681"/>
    <mergeCell ref="K1680:K1681"/>
    <mergeCell ref="L1680:L1681"/>
    <mergeCell ref="M1680:M1681"/>
    <mergeCell ref="N1680:N1681"/>
    <mergeCell ref="A1682:A1683"/>
    <mergeCell ref="B1682:B1683"/>
    <mergeCell ref="C1682:C1683"/>
    <mergeCell ref="D1682:D1683"/>
    <mergeCell ref="E1682:E1683"/>
    <mergeCell ref="F1682:F1683"/>
    <mergeCell ref="G1682:G1683"/>
    <mergeCell ref="H1682:H1683"/>
    <mergeCell ref="I1682:I1683"/>
    <mergeCell ref="J1682:J1683"/>
    <mergeCell ref="K1682:K1683"/>
    <mergeCell ref="L1682:L1683"/>
    <mergeCell ref="M1682:M1683"/>
    <mergeCell ref="N1682:N1683"/>
    <mergeCell ref="A1684:A1685"/>
    <mergeCell ref="B1684:B1685"/>
    <mergeCell ref="C1684:C1685"/>
    <mergeCell ref="D1684:D1685"/>
    <mergeCell ref="E1684:E1685"/>
    <mergeCell ref="F1684:F1685"/>
    <mergeCell ref="G1684:G1685"/>
    <mergeCell ref="H1684:H1685"/>
    <mergeCell ref="I1684:I1685"/>
    <mergeCell ref="J1684:J1685"/>
    <mergeCell ref="K1684:K1685"/>
    <mergeCell ref="L1684:L1685"/>
    <mergeCell ref="M1684:M1685"/>
    <mergeCell ref="N1684:N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A1688:A1689"/>
    <mergeCell ref="B1688:B1689"/>
    <mergeCell ref="C1688:C1689"/>
    <mergeCell ref="D1688:D1689"/>
    <mergeCell ref="E1688:E1689"/>
    <mergeCell ref="F1688:F1689"/>
    <mergeCell ref="G1688:G1689"/>
    <mergeCell ref="H1688:H1689"/>
    <mergeCell ref="I1688:I1689"/>
    <mergeCell ref="J1688:J1689"/>
    <mergeCell ref="K1688:K1689"/>
    <mergeCell ref="L1688:L1689"/>
    <mergeCell ref="M1688:M1689"/>
    <mergeCell ref="N1688:N1689"/>
    <mergeCell ref="A1690:A1691"/>
    <mergeCell ref="B1690:B1691"/>
    <mergeCell ref="C1690:C1691"/>
    <mergeCell ref="D1690:D1691"/>
    <mergeCell ref="E1690:E1691"/>
    <mergeCell ref="F1690:F1691"/>
    <mergeCell ref="G1690:G1691"/>
    <mergeCell ref="H1690:H1691"/>
    <mergeCell ref="I1690:I1691"/>
    <mergeCell ref="J1690:J1691"/>
    <mergeCell ref="K1690:K1691"/>
    <mergeCell ref="L1690:L1691"/>
    <mergeCell ref="M1690:M1691"/>
    <mergeCell ref="N1690:N1691"/>
    <mergeCell ref="A1692:A1693"/>
    <mergeCell ref="B1692:B1693"/>
    <mergeCell ref="C1692:C1693"/>
    <mergeCell ref="D1692:D1693"/>
    <mergeCell ref="E1692:E1693"/>
    <mergeCell ref="F1692:F1693"/>
    <mergeCell ref="G1692:G1693"/>
    <mergeCell ref="H1692:H1693"/>
    <mergeCell ref="I1692:I1693"/>
    <mergeCell ref="J1692:J1693"/>
    <mergeCell ref="K1692:K1693"/>
    <mergeCell ref="L1692:L1693"/>
    <mergeCell ref="M1692:M1693"/>
    <mergeCell ref="N1692:N1693"/>
    <mergeCell ref="A1694:A1695"/>
    <mergeCell ref="B1694:B1695"/>
    <mergeCell ref="C1694:C1695"/>
    <mergeCell ref="D1694:D1695"/>
    <mergeCell ref="E1694:E1695"/>
    <mergeCell ref="F1694:F1695"/>
    <mergeCell ref="G1694:G1695"/>
    <mergeCell ref="H1694:H1695"/>
    <mergeCell ref="I1694:I1695"/>
    <mergeCell ref="J1694:J1695"/>
    <mergeCell ref="K1694:K1695"/>
    <mergeCell ref="L1694:L1695"/>
    <mergeCell ref="M1694:M1695"/>
    <mergeCell ref="N1694:N1695"/>
    <mergeCell ref="A1696:A1697"/>
    <mergeCell ref="B1696:B1697"/>
    <mergeCell ref="C1696:C1697"/>
    <mergeCell ref="D1696:D1697"/>
    <mergeCell ref="E1696:E1697"/>
    <mergeCell ref="F1696:F1697"/>
    <mergeCell ref="G1696:G1697"/>
    <mergeCell ref="H1696:H1697"/>
    <mergeCell ref="I1696:I1697"/>
    <mergeCell ref="J1696:J1697"/>
    <mergeCell ref="K1696:K1697"/>
    <mergeCell ref="L1696:L1697"/>
    <mergeCell ref="M1696:M1697"/>
    <mergeCell ref="N1696:N1697"/>
    <mergeCell ref="A1698:A1699"/>
    <mergeCell ref="B1698:B1699"/>
    <mergeCell ref="C1698:C1699"/>
    <mergeCell ref="D1698:D1699"/>
    <mergeCell ref="E1698:E1699"/>
    <mergeCell ref="F1698:F1699"/>
    <mergeCell ref="G1698:G1699"/>
    <mergeCell ref="H1698:H1699"/>
    <mergeCell ref="I1698:I1699"/>
    <mergeCell ref="J1698:J1699"/>
    <mergeCell ref="K1698:K1699"/>
    <mergeCell ref="L1698:L1699"/>
    <mergeCell ref="M1698:M1699"/>
    <mergeCell ref="N1698:N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A1702:A1703"/>
    <mergeCell ref="B1702:B1703"/>
    <mergeCell ref="C1702:C1703"/>
    <mergeCell ref="D1702:D1703"/>
    <mergeCell ref="E1702:E1703"/>
    <mergeCell ref="F1702:F1703"/>
    <mergeCell ref="G1702:G1703"/>
    <mergeCell ref="H1702:H1703"/>
    <mergeCell ref="I1702:I1703"/>
    <mergeCell ref="J1702:J1703"/>
    <mergeCell ref="K1702:K1703"/>
    <mergeCell ref="L1702:L1703"/>
    <mergeCell ref="M1702:M1703"/>
    <mergeCell ref="N1702:N1703"/>
    <mergeCell ref="A1704:A1705"/>
    <mergeCell ref="B1704:B1705"/>
    <mergeCell ref="C1704:C1705"/>
    <mergeCell ref="D1704:D1705"/>
    <mergeCell ref="E1704:E1705"/>
    <mergeCell ref="F1704:F1705"/>
    <mergeCell ref="G1704:G1705"/>
    <mergeCell ref="H1704:H1705"/>
    <mergeCell ref="I1704:I1705"/>
    <mergeCell ref="J1704:J1705"/>
    <mergeCell ref="K1704:K1705"/>
    <mergeCell ref="L1704:L1705"/>
    <mergeCell ref="M1704:M1705"/>
    <mergeCell ref="N1704:N1705"/>
    <mergeCell ref="A1706:A1707"/>
    <mergeCell ref="B1706:B1707"/>
    <mergeCell ref="C1706:C1707"/>
    <mergeCell ref="D1706:D1707"/>
    <mergeCell ref="E1706:E1707"/>
    <mergeCell ref="F1706:F1707"/>
    <mergeCell ref="G1706:G1707"/>
    <mergeCell ref="H1706:H1707"/>
    <mergeCell ref="I1706:I1707"/>
    <mergeCell ref="J1706:J1707"/>
    <mergeCell ref="K1706:K1707"/>
    <mergeCell ref="L1706:L1707"/>
    <mergeCell ref="M1706:M1707"/>
    <mergeCell ref="N1706:N1707"/>
    <mergeCell ref="A1708:A1709"/>
    <mergeCell ref="B1708:B1709"/>
    <mergeCell ref="C1708:C1709"/>
    <mergeCell ref="D1708:D1709"/>
    <mergeCell ref="E1708:E1709"/>
    <mergeCell ref="F1708:F1709"/>
    <mergeCell ref="G1708:G1709"/>
    <mergeCell ref="H1708:H1709"/>
    <mergeCell ref="I1708:I1709"/>
    <mergeCell ref="J1708:J1709"/>
    <mergeCell ref="K1708:K1709"/>
    <mergeCell ref="L1708:L1709"/>
    <mergeCell ref="M1708:M1709"/>
    <mergeCell ref="N1708:N1709"/>
    <mergeCell ref="A1710:A1711"/>
    <mergeCell ref="B1710:B1711"/>
    <mergeCell ref="C1710:C1711"/>
    <mergeCell ref="D1710:D1711"/>
    <mergeCell ref="E1710:E1711"/>
    <mergeCell ref="F1710:F1711"/>
    <mergeCell ref="G1710:G1711"/>
    <mergeCell ref="H1710:H1711"/>
    <mergeCell ref="I1710:I1711"/>
    <mergeCell ref="J1710:J1711"/>
    <mergeCell ref="K1710:K1711"/>
    <mergeCell ref="L1710:L1711"/>
    <mergeCell ref="M1710:M1711"/>
    <mergeCell ref="N1710:N1711"/>
    <mergeCell ref="A1712:A1713"/>
    <mergeCell ref="B1712:B1713"/>
    <mergeCell ref="C1712:C1713"/>
    <mergeCell ref="D1712:D1713"/>
    <mergeCell ref="E1712:E1713"/>
    <mergeCell ref="F1712:F1713"/>
    <mergeCell ref="G1712:G1713"/>
    <mergeCell ref="H1712:H1713"/>
    <mergeCell ref="I1712:I1713"/>
    <mergeCell ref="J1712:J1713"/>
    <mergeCell ref="K1712:K1713"/>
    <mergeCell ref="L1712:L1713"/>
    <mergeCell ref="M1712:M1713"/>
    <mergeCell ref="N1712:N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A1716:A1717"/>
    <mergeCell ref="B1716:B1717"/>
    <mergeCell ref="C1716:C1717"/>
    <mergeCell ref="D1716:D1717"/>
    <mergeCell ref="E1716:E1717"/>
    <mergeCell ref="F1716:F1717"/>
    <mergeCell ref="G1716:G1717"/>
    <mergeCell ref="H1716:H1717"/>
    <mergeCell ref="I1716:I1717"/>
    <mergeCell ref="J1716:J1717"/>
    <mergeCell ref="K1716:K1717"/>
    <mergeCell ref="L1716:L1717"/>
    <mergeCell ref="M1716:M1717"/>
    <mergeCell ref="N1716:N1717"/>
    <mergeCell ref="A1718:A1719"/>
    <mergeCell ref="B1718:B1719"/>
    <mergeCell ref="C1718:C1719"/>
    <mergeCell ref="D1718:D1719"/>
    <mergeCell ref="E1718:E1719"/>
    <mergeCell ref="F1718:F1719"/>
    <mergeCell ref="G1718:G1719"/>
    <mergeCell ref="H1718:H1719"/>
    <mergeCell ref="I1718:I1719"/>
    <mergeCell ref="J1718:J1719"/>
    <mergeCell ref="K1718:K1719"/>
    <mergeCell ref="L1718:L1719"/>
    <mergeCell ref="M1718:M1719"/>
    <mergeCell ref="N1718:N1719"/>
    <mergeCell ref="A1720:A1721"/>
    <mergeCell ref="B1720:B1721"/>
    <mergeCell ref="C1720:C1721"/>
    <mergeCell ref="D1720:D1721"/>
    <mergeCell ref="E1720:E1721"/>
    <mergeCell ref="F1720:F1721"/>
    <mergeCell ref="G1720:G1721"/>
    <mergeCell ref="H1720:H1721"/>
    <mergeCell ref="I1720:I1721"/>
    <mergeCell ref="J1720:J1721"/>
    <mergeCell ref="K1720:K1721"/>
    <mergeCell ref="L1720:L1721"/>
    <mergeCell ref="M1720:M1721"/>
    <mergeCell ref="N1720:N1721"/>
    <mergeCell ref="A1722:A1723"/>
    <mergeCell ref="B1722:B1723"/>
    <mergeCell ref="C1722:C1723"/>
    <mergeCell ref="D1722:D1723"/>
    <mergeCell ref="E1722:E1723"/>
    <mergeCell ref="F1722:F1723"/>
    <mergeCell ref="G1722:G1723"/>
    <mergeCell ref="H1722:H1723"/>
    <mergeCell ref="I1722:I1723"/>
    <mergeCell ref="J1722:J1723"/>
    <mergeCell ref="K1722:K1723"/>
    <mergeCell ref="L1722:L1723"/>
    <mergeCell ref="M1722:M1723"/>
    <mergeCell ref="N1722:N1723"/>
    <mergeCell ref="A1724:A1725"/>
    <mergeCell ref="B1724:B1725"/>
    <mergeCell ref="C1724:C1725"/>
    <mergeCell ref="D1724:D1725"/>
    <mergeCell ref="E1724:E1725"/>
    <mergeCell ref="F1724:F1725"/>
    <mergeCell ref="G1724:G1725"/>
    <mergeCell ref="H1724:H1725"/>
    <mergeCell ref="I1724:I1725"/>
    <mergeCell ref="J1724:J1725"/>
    <mergeCell ref="K1724:K1725"/>
    <mergeCell ref="L1724:L1725"/>
    <mergeCell ref="M1724:M1725"/>
    <mergeCell ref="N1724:N1725"/>
    <mergeCell ref="A1726:A1727"/>
    <mergeCell ref="B1726:B1727"/>
    <mergeCell ref="C1726:C1727"/>
    <mergeCell ref="D1726:D1727"/>
    <mergeCell ref="E1726:E1727"/>
    <mergeCell ref="F1726:F1727"/>
    <mergeCell ref="G1726:G1727"/>
    <mergeCell ref="H1726:H1727"/>
    <mergeCell ref="I1726:I1727"/>
    <mergeCell ref="J1726:J1727"/>
    <mergeCell ref="K1726:K1727"/>
    <mergeCell ref="L1726:L1727"/>
    <mergeCell ref="M1726:M1727"/>
    <mergeCell ref="N1726:N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A1730:A1731"/>
    <mergeCell ref="B1730:B1731"/>
    <mergeCell ref="C1730:C1731"/>
    <mergeCell ref="D1730:D1731"/>
    <mergeCell ref="E1730:E1731"/>
    <mergeCell ref="F1730:F1731"/>
    <mergeCell ref="G1730:G1731"/>
    <mergeCell ref="H1730:H1731"/>
    <mergeCell ref="I1730:I1731"/>
    <mergeCell ref="J1730:J1731"/>
    <mergeCell ref="K1730:K1731"/>
    <mergeCell ref="L1730:L1731"/>
    <mergeCell ref="M1730:M1731"/>
    <mergeCell ref="N1730:N1731"/>
    <mergeCell ref="A1732:A1733"/>
    <mergeCell ref="B1732:B1733"/>
    <mergeCell ref="C1732:C1733"/>
    <mergeCell ref="D1732:D1733"/>
    <mergeCell ref="E1732:E1733"/>
    <mergeCell ref="F1732:F1733"/>
    <mergeCell ref="G1732:G1733"/>
    <mergeCell ref="H1732:H1733"/>
    <mergeCell ref="I1732:I1733"/>
    <mergeCell ref="J1732:J1733"/>
    <mergeCell ref="K1732:K1733"/>
    <mergeCell ref="L1732:L1733"/>
    <mergeCell ref="M1732:M1733"/>
    <mergeCell ref="N1732:N1733"/>
    <mergeCell ref="A1734:A1735"/>
    <mergeCell ref="B1734:B1735"/>
    <mergeCell ref="C1734:C1735"/>
    <mergeCell ref="D1734:D1735"/>
    <mergeCell ref="E1734:E1735"/>
    <mergeCell ref="F1734:F1735"/>
    <mergeCell ref="G1734:G1735"/>
    <mergeCell ref="H1734:H1735"/>
    <mergeCell ref="I1734:I1735"/>
    <mergeCell ref="J1734:J1735"/>
    <mergeCell ref="K1734:K1735"/>
    <mergeCell ref="L1734:L1735"/>
    <mergeCell ref="M1734:M1735"/>
    <mergeCell ref="N1734:N1735"/>
    <mergeCell ref="A1736:A1737"/>
    <mergeCell ref="B1736:B1737"/>
    <mergeCell ref="C1736:C1737"/>
    <mergeCell ref="D1736:D1737"/>
    <mergeCell ref="E1736:E1737"/>
    <mergeCell ref="F1736:F1737"/>
    <mergeCell ref="G1736:G1737"/>
    <mergeCell ref="H1736:H1737"/>
    <mergeCell ref="I1736:I1737"/>
    <mergeCell ref="J1736:J1737"/>
    <mergeCell ref="K1736:K1737"/>
    <mergeCell ref="L1736:L1737"/>
    <mergeCell ref="M1736:M1737"/>
    <mergeCell ref="N1736:N1737"/>
    <mergeCell ref="A1738:A1739"/>
    <mergeCell ref="B1738:B1739"/>
    <mergeCell ref="C1738:C1739"/>
    <mergeCell ref="D1738:D1739"/>
    <mergeCell ref="E1738:E1739"/>
    <mergeCell ref="F1738:F1739"/>
    <mergeCell ref="G1738:G1739"/>
    <mergeCell ref="H1738:H1739"/>
    <mergeCell ref="I1738:I1739"/>
    <mergeCell ref="J1738:J1739"/>
    <mergeCell ref="K1738:K1739"/>
    <mergeCell ref="L1738:L1739"/>
    <mergeCell ref="M1738:M1739"/>
    <mergeCell ref="N1738:N1739"/>
    <mergeCell ref="A1740:A1741"/>
    <mergeCell ref="B1740:B1741"/>
    <mergeCell ref="C1740:C1741"/>
    <mergeCell ref="D1740:D1741"/>
    <mergeCell ref="E1740:E1741"/>
    <mergeCell ref="F1740:F1741"/>
    <mergeCell ref="G1740:G1741"/>
    <mergeCell ref="H1740:H1741"/>
    <mergeCell ref="I1740:I1741"/>
    <mergeCell ref="J1740:J1741"/>
    <mergeCell ref="K1740:K1741"/>
    <mergeCell ref="L1740:L1741"/>
    <mergeCell ref="M1740:M1741"/>
    <mergeCell ref="N1740:N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T27"/>
  <sheetViews>
    <sheetView zoomScalePageLayoutView="0" workbookViewId="0" topLeftCell="A13">
      <selection activeCell="O23" sqref="O23"/>
    </sheetView>
  </sheetViews>
  <sheetFormatPr defaultColWidth="9.140625" defaultRowHeight="12.75"/>
  <cols>
    <col min="1" max="1" width="20.00390625" style="0" customWidth="1"/>
    <col min="19" max="20" width="0" style="0" hidden="1" customWidth="1"/>
  </cols>
  <sheetData>
    <row r="1" spans="1:20" ht="15.75">
      <c r="A1" s="406" t="s">
        <v>159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3"/>
      <c r="T1" s="3"/>
    </row>
    <row r="2" spans="1:20" ht="15.75">
      <c r="A2" s="406" t="s">
        <v>160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3"/>
      <c r="T2" s="3"/>
    </row>
    <row r="3" spans="1:20" ht="12.75">
      <c r="A3" s="471" t="s">
        <v>161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3"/>
      <c r="T3" s="3"/>
    </row>
    <row r="4" spans="1:20" ht="12.75">
      <c r="A4" s="472" t="s">
        <v>162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3"/>
      <c r="T4" s="3"/>
    </row>
    <row r="5" spans="1:20" ht="12.75">
      <c r="A5" s="473" t="s">
        <v>442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3"/>
      <c r="T5" s="3"/>
    </row>
    <row r="6" spans="1:20" ht="12.75">
      <c r="A6" s="474" t="s">
        <v>197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3"/>
      <c r="T6" s="3"/>
    </row>
    <row r="7" spans="1:20" ht="204">
      <c r="A7" s="62" t="s">
        <v>27</v>
      </c>
      <c r="B7" s="63" t="s">
        <v>165</v>
      </c>
      <c r="C7" s="63" t="s">
        <v>443</v>
      </c>
      <c r="D7" s="63" t="s">
        <v>167</v>
      </c>
      <c r="E7" s="63" t="s">
        <v>168</v>
      </c>
      <c r="F7" s="63" t="s">
        <v>169</v>
      </c>
      <c r="G7" s="63" t="s">
        <v>170</v>
      </c>
      <c r="H7" s="63" t="s">
        <v>171</v>
      </c>
      <c r="I7" s="63" t="s">
        <v>172</v>
      </c>
      <c r="J7" s="63" t="s">
        <v>173</v>
      </c>
      <c r="K7" s="63" t="s">
        <v>174</v>
      </c>
      <c r="L7" s="63" t="s">
        <v>175</v>
      </c>
      <c r="M7" s="63" t="s">
        <v>176</v>
      </c>
      <c r="N7" s="63" t="s">
        <v>177</v>
      </c>
      <c r="O7" s="63" t="s">
        <v>178</v>
      </c>
      <c r="P7" s="63" t="s">
        <v>179</v>
      </c>
      <c r="Q7" s="63" t="s">
        <v>444</v>
      </c>
      <c r="R7" s="63" t="s">
        <v>181</v>
      </c>
      <c r="S7" s="3"/>
      <c r="T7" s="3"/>
    </row>
    <row r="8" spans="1:20" ht="25.5">
      <c r="A8" s="70" t="s">
        <v>182</v>
      </c>
      <c r="B8" s="185">
        <v>2</v>
      </c>
      <c r="C8" s="185">
        <v>2</v>
      </c>
      <c r="D8" s="185">
        <f aca="true" t="shared" si="0" ref="D8:J8">D9+D10</f>
        <v>1207.6667</v>
      </c>
      <c r="E8" s="185">
        <f t="shared" si="0"/>
        <v>0</v>
      </c>
      <c r="F8" s="185">
        <f t="shared" si="0"/>
        <v>241.53334</v>
      </c>
      <c r="G8" s="185">
        <f t="shared" si="0"/>
        <v>627.986684</v>
      </c>
      <c r="H8" s="185">
        <f t="shared" si="0"/>
        <v>181.150005</v>
      </c>
      <c r="I8" s="185">
        <f t="shared" si="0"/>
        <v>241.53334</v>
      </c>
      <c r="J8" s="185">
        <f t="shared" si="0"/>
        <v>0</v>
      </c>
      <c r="K8" s="185">
        <f aca="true" t="shared" si="1" ref="K8:K26">D8+E8+F8+G8+H8+I8+J8</f>
        <v>2499.870069</v>
      </c>
      <c r="L8" s="185">
        <f>L9+L10</f>
        <v>0</v>
      </c>
      <c r="M8" s="185">
        <f>M9+M10</f>
        <v>0</v>
      </c>
      <c r="N8" s="185">
        <f>N9+N10</f>
        <v>0</v>
      </c>
      <c r="O8" s="185">
        <f>(K8*12+L8+M8+N8)*S9</f>
        <v>21763.499839891814</v>
      </c>
      <c r="P8" s="185">
        <v>6711.26</v>
      </c>
      <c r="Q8" s="72">
        <v>25864</v>
      </c>
      <c r="R8" s="78">
        <v>100</v>
      </c>
      <c r="S8" s="101">
        <v>21763.5</v>
      </c>
      <c r="T8" s="3">
        <f>S8/O8</f>
        <v>1.0000000073567297</v>
      </c>
    </row>
    <row r="9" spans="1:20" ht="38.25">
      <c r="A9" s="79" t="s">
        <v>183</v>
      </c>
      <c r="B9" s="185">
        <v>2</v>
      </c>
      <c r="C9" s="185">
        <v>2</v>
      </c>
      <c r="D9" s="185">
        <v>1207.6667</v>
      </c>
      <c r="E9" s="185"/>
      <c r="F9" s="185">
        <f>D9*20%</f>
        <v>241.53334</v>
      </c>
      <c r="G9" s="185">
        <f>D9*0.52</f>
        <v>627.986684</v>
      </c>
      <c r="H9" s="185">
        <f>D9*15%</f>
        <v>181.150005</v>
      </c>
      <c r="I9" s="185">
        <f>D9*20%</f>
        <v>241.53334</v>
      </c>
      <c r="J9" s="185">
        <v>0</v>
      </c>
      <c r="K9" s="185">
        <f t="shared" si="1"/>
        <v>2499.870069</v>
      </c>
      <c r="L9" s="185"/>
      <c r="M9" s="185"/>
      <c r="N9" s="185"/>
      <c r="O9" s="82">
        <f>(K9*12+L9+M9+N9)*S9</f>
        <v>21763.499839891814</v>
      </c>
      <c r="P9" s="185">
        <v>6711.26</v>
      </c>
      <c r="Q9" s="72"/>
      <c r="R9" s="78"/>
      <c r="S9" s="3">
        <v>0.7254877</v>
      </c>
      <c r="T9" s="3"/>
    </row>
    <row r="10" spans="1:20" ht="38.25">
      <c r="A10" s="79" t="s">
        <v>184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>
        <f t="shared" si="1"/>
        <v>0</v>
      </c>
      <c r="L10" s="185"/>
      <c r="M10" s="185"/>
      <c r="N10" s="185"/>
      <c r="O10" s="185">
        <f aca="true" t="shared" si="2" ref="O10:O22">K10*12+L10+M10+N10</f>
        <v>0</v>
      </c>
      <c r="P10" s="185">
        <f aca="true" t="shared" si="3" ref="P10:P22">O10*30.2%</f>
        <v>0</v>
      </c>
      <c r="Q10" s="83"/>
      <c r="R10" s="84"/>
      <c r="S10" s="3"/>
      <c r="T10" s="3"/>
    </row>
    <row r="11" spans="1:20" ht="12.75">
      <c r="A11" s="70" t="s">
        <v>185</v>
      </c>
      <c r="B11" s="185">
        <f aca="true" t="shared" si="4" ref="B11:J11">B12+B13</f>
        <v>0</v>
      </c>
      <c r="C11" s="185">
        <f t="shared" si="4"/>
        <v>0</v>
      </c>
      <c r="D11" s="185">
        <f t="shared" si="4"/>
        <v>0</v>
      </c>
      <c r="E11" s="185">
        <f t="shared" si="4"/>
        <v>0</v>
      </c>
      <c r="F11" s="185">
        <f t="shared" si="4"/>
        <v>0</v>
      </c>
      <c r="G11" s="185">
        <f t="shared" si="4"/>
        <v>0</v>
      </c>
      <c r="H11" s="185">
        <f t="shared" si="4"/>
        <v>0</v>
      </c>
      <c r="I11" s="185">
        <f t="shared" si="4"/>
        <v>0</v>
      </c>
      <c r="J11" s="185">
        <f t="shared" si="4"/>
        <v>0</v>
      </c>
      <c r="K11" s="185">
        <f t="shared" si="1"/>
        <v>0</v>
      </c>
      <c r="L11" s="185">
        <f>L12+L13</f>
        <v>0</v>
      </c>
      <c r="M11" s="185">
        <f>M12+M13</f>
        <v>0</v>
      </c>
      <c r="N11" s="185">
        <f>N12+N13</f>
        <v>0</v>
      </c>
      <c r="O11" s="185">
        <f t="shared" si="2"/>
        <v>0</v>
      </c>
      <c r="P11" s="185">
        <f t="shared" si="3"/>
        <v>0</v>
      </c>
      <c r="Q11" s="83">
        <v>51728</v>
      </c>
      <c r="R11" s="84">
        <v>200</v>
      </c>
      <c r="S11" s="3"/>
      <c r="T11" s="3"/>
    </row>
    <row r="12" spans="1:20" ht="38.25">
      <c r="A12" s="79" t="s">
        <v>183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>
        <f t="shared" si="1"/>
        <v>0</v>
      </c>
      <c r="L12" s="185"/>
      <c r="M12" s="185"/>
      <c r="N12" s="185"/>
      <c r="O12" s="185">
        <f t="shared" si="2"/>
        <v>0</v>
      </c>
      <c r="P12" s="185">
        <f t="shared" si="3"/>
        <v>0</v>
      </c>
      <c r="Q12" s="83"/>
      <c r="R12" s="84"/>
      <c r="S12" s="3"/>
      <c r="T12" s="3"/>
    </row>
    <row r="13" spans="1:20" ht="38.25">
      <c r="A13" s="79" t="s">
        <v>184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>
        <f t="shared" si="1"/>
        <v>0</v>
      </c>
      <c r="L13" s="185"/>
      <c r="M13" s="185"/>
      <c r="N13" s="185"/>
      <c r="O13" s="185">
        <f t="shared" si="2"/>
        <v>0</v>
      </c>
      <c r="P13" s="185">
        <f t="shared" si="3"/>
        <v>0</v>
      </c>
      <c r="Q13" s="83"/>
      <c r="R13" s="84"/>
      <c r="S13" s="3"/>
      <c r="T13" s="3"/>
    </row>
    <row r="14" spans="1:20" ht="25.5">
      <c r="A14" s="70" t="s">
        <v>186</v>
      </c>
      <c r="B14" s="185">
        <f aca="true" t="shared" si="5" ref="B14:J14">B15+B16</f>
        <v>0</v>
      </c>
      <c r="C14" s="185">
        <f t="shared" si="5"/>
        <v>0</v>
      </c>
      <c r="D14" s="185">
        <f t="shared" si="5"/>
        <v>0</v>
      </c>
      <c r="E14" s="185">
        <f t="shared" si="5"/>
        <v>0</v>
      </c>
      <c r="F14" s="185">
        <f t="shared" si="5"/>
        <v>0</v>
      </c>
      <c r="G14" s="185">
        <f t="shared" si="5"/>
        <v>0</v>
      </c>
      <c r="H14" s="185">
        <f t="shared" si="5"/>
        <v>0</v>
      </c>
      <c r="I14" s="185">
        <f t="shared" si="5"/>
        <v>0</v>
      </c>
      <c r="J14" s="185">
        <f t="shared" si="5"/>
        <v>0</v>
      </c>
      <c r="K14" s="185">
        <f t="shared" si="1"/>
        <v>0</v>
      </c>
      <c r="L14" s="185">
        <f>L15+L16</f>
        <v>0</v>
      </c>
      <c r="M14" s="185">
        <f>M15+M16</f>
        <v>0</v>
      </c>
      <c r="N14" s="185">
        <f>N15+N16</f>
        <v>0</v>
      </c>
      <c r="O14" s="185">
        <f t="shared" si="2"/>
        <v>0</v>
      </c>
      <c r="P14" s="185">
        <f t="shared" si="3"/>
        <v>0</v>
      </c>
      <c r="Q14" s="83">
        <v>25864</v>
      </c>
      <c r="R14" s="84"/>
      <c r="S14" s="3"/>
      <c r="T14" s="3"/>
    </row>
    <row r="15" spans="1:20" ht="38.25">
      <c r="A15" s="79" t="s">
        <v>183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>
        <f t="shared" si="1"/>
        <v>0</v>
      </c>
      <c r="L15" s="185"/>
      <c r="M15" s="185"/>
      <c r="N15" s="185"/>
      <c r="O15" s="185">
        <f t="shared" si="2"/>
        <v>0</v>
      </c>
      <c r="P15" s="185">
        <f t="shared" si="3"/>
        <v>0</v>
      </c>
      <c r="Q15" s="83"/>
      <c r="R15" s="84"/>
      <c r="S15" s="3"/>
      <c r="T15" s="3"/>
    </row>
    <row r="16" spans="1:20" ht="38.25">
      <c r="A16" s="79" t="s">
        <v>184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>
        <f t="shared" si="1"/>
        <v>0</v>
      </c>
      <c r="L16" s="185"/>
      <c r="M16" s="185"/>
      <c r="N16" s="185"/>
      <c r="O16" s="185">
        <f t="shared" si="2"/>
        <v>0</v>
      </c>
      <c r="P16" s="185">
        <f t="shared" si="3"/>
        <v>0</v>
      </c>
      <c r="Q16" s="83"/>
      <c r="R16" s="84"/>
      <c r="S16" s="3"/>
      <c r="T16" s="3"/>
    </row>
    <row r="17" spans="1:20" ht="25.5">
      <c r="A17" s="70" t="s">
        <v>187</v>
      </c>
      <c r="B17" s="185">
        <f aca="true" t="shared" si="6" ref="B17:J17">B18+B19</f>
        <v>0</v>
      </c>
      <c r="C17" s="185">
        <f t="shared" si="6"/>
        <v>0</v>
      </c>
      <c r="D17" s="185">
        <f t="shared" si="6"/>
        <v>0</v>
      </c>
      <c r="E17" s="185">
        <f t="shared" si="6"/>
        <v>0</v>
      </c>
      <c r="F17" s="185">
        <f t="shared" si="6"/>
        <v>0</v>
      </c>
      <c r="G17" s="185">
        <f t="shared" si="6"/>
        <v>0</v>
      </c>
      <c r="H17" s="185">
        <f t="shared" si="6"/>
        <v>0</v>
      </c>
      <c r="I17" s="185">
        <f t="shared" si="6"/>
        <v>0</v>
      </c>
      <c r="J17" s="185">
        <f t="shared" si="6"/>
        <v>0</v>
      </c>
      <c r="K17" s="185">
        <f t="shared" si="1"/>
        <v>0</v>
      </c>
      <c r="L17" s="185">
        <f>L18+L19</f>
        <v>0</v>
      </c>
      <c r="M17" s="185">
        <f>M18+M19</f>
        <v>0</v>
      </c>
      <c r="N17" s="185">
        <f>N18+N19</f>
        <v>0</v>
      </c>
      <c r="O17" s="185">
        <f t="shared" si="2"/>
        <v>0</v>
      </c>
      <c r="P17" s="185">
        <f t="shared" si="3"/>
        <v>0</v>
      </c>
      <c r="Q17" s="83">
        <v>25864</v>
      </c>
      <c r="R17" s="84">
        <v>100</v>
      </c>
      <c r="S17" s="3"/>
      <c r="T17" s="3"/>
    </row>
    <row r="18" spans="1:20" ht="38.25">
      <c r="A18" s="79" t="s">
        <v>183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>
        <f t="shared" si="1"/>
        <v>0</v>
      </c>
      <c r="L18" s="185"/>
      <c r="M18" s="185"/>
      <c r="N18" s="185"/>
      <c r="O18" s="185">
        <f t="shared" si="2"/>
        <v>0</v>
      </c>
      <c r="P18" s="185">
        <f t="shared" si="3"/>
        <v>0</v>
      </c>
      <c r="Q18" s="83"/>
      <c r="R18" s="84"/>
      <c r="S18" s="3"/>
      <c r="T18" s="3"/>
    </row>
    <row r="19" spans="1:20" ht="38.25">
      <c r="A19" s="79" t="s">
        <v>184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>
        <f t="shared" si="1"/>
        <v>0</v>
      </c>
      <c r="L19" s="185"/>
      <c r="M19" s="185"/>
      <c r="N19" s="185"/>
      <c r="O19" s="185">
        <f t="shared" si="2"/>
        <v>0</v>
      </c>
      <c r="P19" s="185">
        <f t="shared" si="3"/>
        <v>0</v>
      </c>
      <c r="Q19" s="83"/>
      <c r="R19" s="84"/>
      <c r="S19" s="3"/>
      <c r="T19" s="3"/>
    </row>
    <row r="20" spans="1:20" ht="25.5">
      <c r="A20" s="70" t="s">
        <v>188</v>
      </c>
      <c r="B20" s="185">
        <f aca="true" t="shared" si="7" ref="B20:J20">B21+B22</f>
        <v>0</v>
      </c>
      <c r="C20" s="185">
        <f t="shared" si="7"/>
        <v>0</v>
      </c>
      <c r="D20" s="185">
        <f t="shared" si="7"/>
        <v>0</v>
      </c>
      <c r="E20" s="185">
        <f t="shared" si="7"/>
        <v>0</v>
      </c>
      <c r="F20" s="185">
        <f t="shared" si="7"/>
        <v>0</v>
      </c>
      <c r="G20" s="185">
        <f t="shared" si="7"/>
        <v>0</v>
      </c>
      <c r="H20" s="185">
        <f t="shared" si="7"/>
        <v>0</v>
      </c>
      <c r="I20" s="185">
        <f t="shared" si="7"/>
        <v>0</v>
      </c>
      <c r="J20" s="185">
        <f t="shared" si="7"/>
        <v>0</v>
      </c>
      <c r="K20" s="185">
        <f t="shared" si="1"/>
        <v>0</v>
      </c>
      <c r="L20" s="185">
        <f>L21+L22</f>
        <v>0</v>
      </c>
      <c r="M20" s="185">
        <f>M21+M22</f>
        <v>0</v>
      </c>
      <c r="N20" s="185">
        <f>N21+N22</f>
        <v>0</v>
      </c>
      <c r="O20" s="185">
        <f t="shared" si="2"/>
        <v>0</v>
      </c>
      <c r="P20" s="185">
        <f t="shared" si="3"/>
        <v>0</v>
      </c>
      <c r="Q20" s="83">
        <v>25864</v>
      </c>
      <c r="R20" s="84">
        <v>100</v>
      </c>
      <c r="S20" s="3"/>
      <c r="T20" s="3"/>
    </row>
    <row r="21" spans="1:20" ht="38.25">
      <c r="A21" s="79" t="s">
        <v>183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>
        <f t="shared" si="1"/>
        <v>0</v>
      </c>
      <c r="L21" s="185"/>
      <c r="M21" s="185"/>
      <c r="N21" s="185"/>
      <c r="O21" s="185">
        <f t="shared" si="2"/>
        <v>0</v>
      </c>
      <c r="P21" s="185">
        <f t="shared" si="3"/>
        <v>0</v>
      </c>
      <c r="Q21" s="83"/>
      <c r="R21" s="84"/>
      <c r="S21" s="3"/>
      <c r="T21" s="3"/>
    </row>
    <row r="22" spans="1:20" ht="38.25">
      <c r="A22" s="79" t="s">
        <v>184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>
        <f t="shared" si="1"/>
        <v>0</v>
      </c>
      <c r="L22" s="185"/>
      <c r="M22" s="185"/>
      <c r="N22" s="185"/>
      <c r="O22" s="185">
        <f t="shared" si="2"/>
        <v>0</v>
      </c>
      <c r="P22" s="185">
        <f t="shared" si="3"/>
        <v>0</v>
      </c>
      <c r="Q22" s="83"/>
      <c r="R22" s="84"/>
      <c r="S22" s="3"/>
      <c r="T22" s="3"/>
    </row>
    <row r="23" spans="1:20" ht="25.5">
      <c r="A23" s="70" t="s">
        <v>189</v>
      </c>
      <c r="B23" s="185">
        <v>2</v>
      </c>
      <c r="C23" s="185">
        <v>2</v>
      </c>
      <c r="D23" s="185">
        <f>D25</f>
        <v>998.9277</v>
      </c>
      <c r="E23" s="185">
        <f aca="true" t="shared" si="8" ref="E23:J23">E24+E25</f>
        <v>0</v>
      </c>
      <c r="F23" s="185">
        <f t="shared" si="8"/>
        <v>199.78554</v>
      </c>
      <c r="G23" s="185">
        <f t="shared" si="8"/>
        <v>519.442404</v>
      </c>
      <c r="H23" s="185">
        <f t="shared" si="8"/>
        <v>149.83915499999998</v>
      </c>
      <c r="I23" s="185">
        <f t="shared" si="8"/>
        <v>199.78554</v>
      </c>
      <c r="J23" s="185">
        <f t="shared" si="8"/>
        <v>0</v>
      </c>
      <c r="K23" s="185">
        <f t="shared" si="1"/>
        <v>2067.780339</v>
      </c>
      <c r="L23" s="185">
        <f>L24+L25</f>
        <v>0</v>
      </c>
      <c r="M23" s="185">
        <f>M24+M25</f>
        <v>0</v>
      </c>
      <c r="N23" s="185">
        <f>N24+N25</f>
        <v>0</v>
      </c>
      <c r="O23" s="185">
        <f>K23*12+L23+M23+N23+O24</f>
        <v>221380</v>
      </c>
      <c r="P23" s="185">
        <f>(O23*30.2%)*0.89</f>
        <v>59502.51639999999</v>
      </c>
      <c r="Q23" s="71"/>
      <c r="R23" s="84"/>
      <c r="S23" s="3"/>
      <c r="T23" s="3"/>
    </row>
    <row r="24" spans="1:20" ht="38.25">
      <c r="A24" s="91" t="s">
        <v>190</v>
      </c>
      <c r="B24" s="185">
        <v>0</v>
      </c>
      <c r="C24" s="185">
        <v>0</v>
      </c>
      <c r="D24" s="185">
        <v>221380</v>
      </c>
      <c r="E24" s="185"/>
      <c r="F24" s="185">
        <v>0</v>
      </c>
      <c r="G24" s="185">
        <v>0</v>
      </c>
      <c r="H24" s="185">
        <v>0</v>
      </c>
      <c r="I24" s="185">
        <v>0</v>
      </c>
      <c r="J24" s="185"/>
      <c r="K24" s="185">
        <f>D24+E24+F24+G24+H24+I24+J24</f>
        <v>221380</v>
      </c>
      <c r="L24" s="185">
        <v>0</v>
      </c>
      <c r="M24" s="185"/>
      <c r="N24" s="185"/>
      <c r="O24" s="82">
        <f>K24*1+L24+M24+N24-O25</f>
        <v>196566.635932</v>
      </c>
      <c r="P24" s="185">
        <f>O24*30.2%</f>
        <v>59363.124051464</v>
      </c>
      <c r="Q24" s="71"/>
      <c r="R24" s="84"/>
      <c r="S24" s="3"/>
      <c r="T24" s="3"/>
    </row>
    <row r="25" spans="1:20" ht="38.25">
      <c r="A25" s="91" t="s">
        <v>191</v>
      </c>
      <c r="B25" s="185">
        <v>2</v>
      </c>
      <c r="C25" s="185">
        <v>2</v>
      </c>
      <c r="D25" s="185">
        <v>998.9277</v>
      </c>
      <c r="E25" s="185"/>
      <c r="F25" s="185">
        <f>D25*20%</f>
        <v>199.78554</v>
      </c>
      <c r="G25" s="185">
        <f>D25*0.52</f>
        <v>519.442404</v>
      </c>
      <c r="H25" s="185">
        <f>D25*15%</f>
        <v>149.83915499999998</v>
      </c>
      <c r="I25" s="185">
        <f>D25*20%</f>
        <v>199.78554</v>
      </c>
      <c r="J25" s="185">
        <v>0</v>
      </c>
      <c r="K25" s="186">
        <f t="shared" si="1"/>
        <v>2067.780339</v>
      </c>
      <c r="L25" s="185">
        <v>0</v>
      </c>
      <c r="M25" s="185">
        <v>0</v>
      </c>
      <c r="N25" s="185">
        <v>0</v>
      </c>
      <c r="O25" s="82">
        <f>K25*12+L25+M25+N25</f>
        <v>24813.364068</v>
      </c>
      <c r="P25" s="185">
        <f>O25*30.2%</f>
        <v>7493.635948536</v>
      </c>
      <c r="Q25" s="71"/>
      <c r="R25" s="84"/>
      <c r="S25" s="3"/>
      <c r="T25" s="3"/>
    </row>
    <row r="26" spans="1:20" ht="12.75">
      <c r="A26" s="79" t="s">
        <v>192</v>
      </c>
      <c r="B26" s="185">
        <f aca="true" t="shared" si="9" ref="B26:J26">B8+B11+B14+B17+B20+B23</f>
        <v>4</v>
      </c>
      <c r="C26" s="185">
        <f t="shared" si="9"/>
        <v>4</v>
      </c>
      <c r="D26" s="185">
        <f t="shared" si="9"/>
        <v>2206.5944</v>
      </c>
      <c r="E26" s="185">
        <f t="shared" si="9"/>
        <v>0</v>
      </c>
      <c r="F26" s="185">
        <f t="shared" si="9"/>
        <v>441.31888000000004</v>
      </c>
      <c r="G26" s="185">
        <f t="shared" si="9"/>
        <v>1147.4290879999999</v>
      </c>
      <c r="H26" s="185">
        <f t="shared" si="9"/>
        <v>330.98915999999997</v>
      </c>
      <c r="I26" s="185">
        <f t="shared" si="9"/>
        <v>441.31888000000004</v>
      </c>
      <c r="J26" s="185">
        <f t="shared" si="9"/>
        <v>0</v>
      </c>
      <c r="K26" s="185">
        <f t="shared" si="1"/>
        <v>4567.6504079999995</v>
      </c>
      <c r="L26" s="185">
        <f>L8+L11+L14+L17+L20+L23</f>
        <v>0</v>
      </c>
      <c r="M26" s="185">
        <f>M8+M11+M14+M17+M20+M23</f>
        <v>0</v>
      </c>
      <c r="N26" s="185">
        <f>N8+N11+N14+N17+N20+N23</f>
        <v>0</v>
      </c>
      <c r="O26" s="187">
        <f>O23+O8</f>
        <v>243143.49983989183</v>
      </c>
      <c r="P26" s="187" t="s">
        <v>277</v>
      </c>
      <c r="Q26" s="71"/>
      <c r="R26" s="84"/>
      <c r="S26" s="3"/>
      <c r="T26" s="3"/>
    </row>
    <row r="27" spans="1:20" ht="15.75">
      <c r="A27" s="92" t="s">
        <v>193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94"/>
      <c r="S27" s="3"/>
      <c r="T27" s="3"/>
    </row>
  </sheetData>
  <sheetProtection selectLockedCells="1" selectUnlockedCells="1"/>
  <mergeCells count="6">
    <mergeCell ref="A1:R1"/>
    <mergeCell ref="A2:R2"/>
    <mergeCell ref="A3:R3"/>
    <mergeCell ref="A4:R4"/>
    <mergeCell ref="A5:R5"/>
    <mergeCell ref="A6:R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DC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28125" style="0" customWidth="1"/>
    <col min="2" max="2" width="32.00390625" style="0" customWidth="1"/>
    <col min="3" max="8" width="20.7109375" style="0" customWidth="1"/>
  </cols>
  <sheetData>
    <row r="2" spans="1:107" ht="14.25">
      <c r="A2" s="117" t="s">
        <v>223</v>
      </c>
      <c r="B2" s="117"/>
      <c r="C2" s="209" t="s">
        <v>472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569" t="s">
        <v>224</v>
      </c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115"/>
      <c r="DC2" s="115"/>
    </row>
    <row r="3" spans="1:107" ht="14.25">
      <c r="A3" s="117" t="s">
        <v>225</v>
      </c>
      <c r="B3" s="117"/>
      <c r="C3" s="210" t="s">
        <v>469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569" t="s">
        <v>469</v>
      </c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115"/>
      <c r="DC3" s="115"/>
    </row>
    <row r="7" spans="1:8" ht="12.75" customHeight="1">
      <c r="A7" s="641" t="s">
        <v>458</v>
      </c>
      <c r="B7" s="642" t="s">
        <v>470</v>
      </c>
      <c r="C7" s="642" t="s">
        <v>459</v>
      </c>
      <c r="D7" s="642"/>
      <c r="E7" s="642" t="s">
        <v>460</v>
      </c>
      <c r="F7" s="642"/>
      <c r="G7" s="643" t="s">
        <v>461</v>
      </c>
      <c r="H7" s="644"/>
    </row>
    <row r="8" spans="1:8" ht="102">
      <c r="A8" s="641"/>
      <c r="B8" s="642"/>
      <c r="C8" s="200" t="s">
        <v>462</v>
      </c>
      <c r="D8" s="200" t="s">
        <v>463</v>
      </c>
      <c r="E8" s="201" t="s">
        <v>464</v>
      </c>
      <c r="F8" s="201" t="s">
        <v>465</v>
      </c>
      <c r="G8" s="201" t="s">
        <v>466</v>
      </c>
      <c r="H8" s="201" t="s">
        <v>467</v>
      </c>
    </row>
    <row r="9" spans="1:8" ht="12.75">
      <c r="A9" s="202">
        <v>1</v>
      </c>
      <c r="B9" s="203" t="s">
        <v>471</v>
      </c>
      <c r="C9" s="204">
        <v>14</v>
      </c>
      <c r="D9" s="205">
        <v>14</v>
      </c>
      <c r="E9" s="206">
        <v>0</v>
      </c>
      <c r="F9" s="207">
        <v>34807.99</v>
      </c>
      <c r="G9" s="204">
        <v>0</v>
      </c>
      <c r="H9" s="205">
        <v>0</v>
      </c>
    </row>
  </sheetData>
  <sheetProtection selectLockedCells="1" selectUnlockedCells="1"/>
  <mergeCells count="7">
    <mergeCell ref="AS2:DA2"/>
    <mergeCell ref="AS3:DA3"/>
    <mergeCell ref="A7:A8"/>
    <mergeCell ref="B7:B8"/>
    <mergeCell ref="C7:D7"/>
    <mergeCell ref="E7:F7"/>
    <mergeCell ref="G7:H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7.8515625" style="0" customWidth="1"/>
    <col min="2" max="2" width="15.28125" style="0" customWidth="1"/>
    <col min="3" max="3" width="16.140625" style="0" customWidth="1"/>
    <col min="4" max="4" width="14.140625" style="0" customWidth="1"/>
    <col min="5" max="5" width="12.421875" style="0" customWidth="1"/>
  </cols>
  <sheetData>
    <row r="1" spans="1:5" ht="12.75">
      <c r="A1" s="188"/>
      <c r="B1" s="189" t="s">
        <v>445</v>
      </c>
      <c r="C1" s="189" t="s">
        <v>446</v>
      </c>
      <c r="D1" s="189" t="s">
        <v>445</v>
      </c>
      <c r="E1" s="189" t="s">
        <v>446</v>
      </c>
    </row>
    <row r="2" spans="1:5" ht="12.75">
      <c r="A2" s="188" t="s">
        <v>447</v>
      </c>
      <c r="B2" s="189">
        <v>8240709.25</v>
      </c>
      <c r="C2" s="189">
        <v>8375999.76</v>
      </c>
      <c r="D2" s="189">
        <f>2446745.95+192559.93</f>
        <v>2639305.8800000004</v>
      </c>
      <c r="E2" s="189">
        <f>2497095.86+26006.88</f>
        <v>2523102.7399999998</v>
      </c>
    </row>
    <row r="3" spans="1:5" ht="12.75">
      <c r="A3" s="188" t="s">
        <v>448</v>
      </c>
      <c r="B3" s="189">
        <v>7777746.32</v>
      </c>
      <c r="C3" s="189">
        <v>7571361.07</v>
      </c>
      <c r="D3" s="189">
        <v>2390439.32</v>
      </c>
      <c r="E3" s="189">
        <v>2219957.92</v>
      </c>
    </row>
    <row r="4" spans="1:5" ht="12.75">
      <c r="A4" s="190"/>
      <c r="B4" s="191">
        <f>B2-B3</f>
        <v>462962.9299999997</v>
      </c>
      <c r="C4" s="191">
        <f>C2-C3</f>
        <v>804638.6899999995</v>
      </c>
      <c r="D4" s="191">
        <f>D2-D3</f>
        <v>248866.56000000052</v>
      </c>
      <c r="E4" s="191">
        <f>E2-E3</f>
        <v>303144.81999999983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Q228"/>
  <sheetViews>
    <sheetView zoomScalePageLayoutView="0" workbookViewId="0" topLeftCell="A46">
      <selection activeCell="E228" sqref="E228"/>
    </sheetView>
  </sheetViews>
  <sheetFormatPr defaultColWidth="9.140625" defaultRowHeight="12.75"/>
  <cols>
    <col min="5" max="5" width="9.57421875" style="0" bestFit="1" customWidth="1"/>
    <col min="9" max="9" width="26.57421875" style="0" customWidth="1"/>
    <col min="10" max="10" width="36.57421875" style="0" customWidth="1"/>
  </cols>
  <sheetData>
    <row r="2" spans="1:17" ht="12.75">
      <c r="A2" s="335"/>
      <c r="B2" s="335" t="s">
        <v>635</v>
      </c>
      <c r="C2" s="335" t="s">
        <v>2536</v>
      </c>
      <c r="D2" s="335" t="s">
        <v>644</v>
      </c>
      <c r="E2" s="336">
        <v>500</v>
      </c>
      <c r="F2" s="335" t="s">
        <v>639</v>
      </c>
      <c r="G2" s="335" t="s">
        <v>636</v>
      </c>
      <c r="H2" s="335" t="s">
        <v>220</v>
      </c>
      <c r="I2" s="335" t="s">
        <v>2537</v>
      </c>
      <c r="J2" s="335" t="s">
        <v>2538</v>
      </c>
      <c r="K2" s="335" t="s">
        <v>2539</v>
      </c>
      <c r="L2" s="335"/>
      <c r="M2" s="335" t="s">
        <v>2540</v>
      </c>
      <c r="N2" s="335" t="s">
        <v>2541</v>
      </c>
      <c r="O2" s="335" t="s">
        <v>2542</v>
      </c>
      <c r="P2" s="335" t="s">
        <v>2543</v>
      </c>
      <c r="Q2" s="226"/>
    </row>
    <row r="3" spans="1:17" ht="12.75">
      <c r="A3" s="335"/>
      <c r="B3" s="335" t="s">
        <v>635</v>
      </c>
      <c r="C3" s="335" t="s">
        <v>2544</v>
      </c>
      <c r="D3" s="335" t="s">
        <v>648</v>
      </c>
      <c r="E3" s="336">
        <v>300</v>
      </c>
      <c r="F3" s="335" t="s">
        <v>639</v>
      </c>
      <c r="G3" s="335" t="s">
        <v>636</v>
      </c>
      <c r="H3" s="335" t="s">
        <v>220</v>
      </c>
      <c r="I3" s="335" t="s">
        <v>2537</v>
      </c>
      <c r="J3" s="335" t="s">
        <v>2545</v>
      </c>
      <c r="K3" s="335" t="s">
        <v>2539</v>
      </c>
      <c r="L3" s="335"/>
      <c r="M3" s="335" t="s">
        <v>2546</v>
      </c>
      <c r="N3" s="335" t="s">
        <v>2541</v>
      </c>
      <c r="O3" s="335" t="s">
        <v>2542</v>
      </c>
      <c r="P3" s="335" t="s">
        <v>2543</v>
      </c>
      <c r="Q3" s="226"/>
    </row>
    <row r="4" spans="1:17" ht="12.75">
      <c r="A4" s="335"/>
      <c r="B4" s="335" t="s">
        <v>635</v>
      </c>
      <c r="C4" s="335" t="s">
        <v>2547</v>
      </c>
      <c r="D4" s="335" t="s">
        <v>664</v>
      </c>
      <c r="E4" s="336">
        <v>24.18</v>
      </c>
      <c r="F4" s="335" t="s">
        <v>639</v>
      </c>
      <c r="G4" s="335" t="s">
        <v>636</v>
      </c>
      <c r="H4" s="335" t="s">
        <v>220</v>
      </c>
      <c r="I4" s="335" t="s">
        <v>2548</v>
      </c>
      <c r="J4" s="335" t="s">
        <v>2549</v>
      </c>
      <c r="K4" s="335" t="s">
        <v>2539</v>
      </c>
      <c r="L4" s="335"/>
      <c r="M4" s="335" t="s">
        <v>336</v>
      </c>
      <c r="N4" s="335" t="s">
        <v>2550</v>
      </c>
      <c r="O4" s="335" t="s">
        <v>2551</v>
      </c>
      <c r="P4" s="335" t="s">
        <v>2543</v>
      </c>
      <c r="Q4" s="226"/>
    </row>
    <row r="5" spans="1:17" ht="12.75">
      <c r="A5" s="335"/>
      <c r="B5" s="335" t="s">
        <v>635</v>
      </c>
      <c r="C5" s="335" t="s">
        <v>2552</v>
      </c>
      <c r="D5" s="335" t="s">
        <v>666</v>
      </c>
      <c r="E5" s="336">
        <v>674.44</v>
      </c>
      <c r="F5" s="335" t="s">
        <v>639</v>
      </c>
      <c r="G5" s="335" t="s">
        <v>636</v>
      </c>
      <c r="H5" s="335" t="s">
        <v>220</v>
      </c>
      <c r="I5" s="335" t="s">
        <v>2548</v>
      </c>
      <c r="J5" s="335" t="s">
        <v>2553</v>
      </c>
      <c r="K5" s="335" t="s">
        <v>2539</v>
      </c>
      <c r="L5" s="335"/>
      <c r="M5" s="335" t="s">
        <v>336</v>
      </c>
      <c r="N5" s="335" t="s">
        <v>2550</v>
      </c>
      <c r="O5" s="335" t="s">
        <v>2551</v>
      </c>
      <c r="P5" s="335" t="s">
        <v>2543</v>
      </c>
      <c r="Q5" s="226"/>
    </row>
    <row r="6" spans="1:17" ht="12.75">
      <c r="A6" s="335"/>
      <c r="B6" s="335" t="s">
        <v>635</v>
      </c>
      <c r="C6" s="335" t="s">
        <v>2554</v>
      </c>
      <c r="D6" s="335" t="s">
        <v>674</v>
      </c>
      <c r="E6" s="337">
        <v>2100</v>
      </c>
      <c r="F6" s="335" t="s">
        <v>639</v>
      </c>
      <c r="G6" s="335" t="s">
        <v>636</v>
      </c>
      <c r="H6" s="335" t="s">
        <v>220</v>
      </c>
      <c r="I6" s="335" t="s">
        <v>632</v>
      </c>
      <c r="J6" s="335" t="s">
        <v>2555</v>
      </c>
      <c r="K6" s="335" t="s">
        <v>2539</v>
      </c>
      <c r="L6" s="335"/>
      <c r="M6" s="335" t="s">
        <v>338</v>
      </c>
      <c r="N6" s="335" t="s">
        <v>2550</v>
      </c>
      <c r="O6" s="335" t="s">
        <v>2542</v>
      </c>
      <c r="P6" s="335" t="s">
        <v>2543</v>
      </c>
      <c r="Q6" s="226"/>
    </row>
    <row r="7" spans="1:17" ht="12.75">
      <c r="A7" s="335"/>
      <c r="B7" s="335" t="s">
        <v>635</v>
      </c>
      <c r="C7" s="335" t="s">
        <v>2556</v>
      </c>
      <c r="D7" s="335" t="s">
        <v>676</v>
      </c>
      <c r="E7" s="337">
        <v>1800</v>
      </c>
      <c r="F7" s="335" t="s">
        <v>639</v>
      </c>
      <c r="G7" s="335" t="s">
        <v>636</v>
      </c>
      <c r="H7" s="335" t="s">
        <v>220</v>
      </c>
      <c r="I7" s="335" t="s">
        <v>369</v>
      </c>
      <c r="J7" s="335" t="s">
        <v>2557</v>
      </c>
      <c r="K7" s="335" t="s">
        <v>2539</v>
      </c>
      <c r="L7" s="335"/>
      <c r="M7" s="335" t="s">
        <v>2558</v>
      </c>
      <c r="N7" s="335" t="s">
        <v>2550</v>
      </c>
      <c r="O7" s="335" t="s">
        <v>2551</v>
      </c>
      <c r="P7" s="335" t="s">
        <v>2543</v>
      </c>
      <c r="Q7" s="226"/>
    </row>
    <row r="8" spans="1:17" ht="12.75">
      <c r="A8" s="335"/>
      <c r="B8" s="335" t="s">
        <v>635</v>
      </c>
      <c r="C8" s="335" t="s">
        <v>2559</v>
      </c>
      <c r="D8" s="335" t="s">
        <v>678</v>
      </c>
      <c r="E8" s="337">
        <v>2000</v>
      </c>
      <c r="F8" s="335" t="s">
        <v>639</v>
      </c>
      <c r="G8" s="335" t="s">
        <v>636</v>
      </c>
      <c r="H8" s="335" t="s">
        <v>220</v>
      </c>
      <c r="I8" s="335" t="s">
        <v>2560</v>
      </c>
      <c r="J8" s="335" t="s">
        <v>2561</v>
      </c>
      <c r="K8" s="335" t="s">
        <v>2539</v>
      </c>
      <c r="L8" s="335"/>
      <c r="M8" s="335" t="s">
        <v>2562</v>
      </c>
      <c r="N8" s="335" t="s">
        <v>2550</v>
      </c>
      <c r="O8" s="335" t="s">
        <v>2551</v>
      </c>
      <c r="P8" s="335" t="s">
        <v>2543</v>
      </c>
      <c r="Q8" s="226"/>
    </row>
    <row r="9" spans="1:17" ht="12.75">
      <c r="A9" s="335"/>
      <c r="B9" s="335" t="s">
        <v>635</v>
      </c>
      <c r="C9" s="335" t="s">
        <v>2563</v>
      </c>
      <c r="D9" s="335" t="s">
        <v>650</v>
      </c>
      <c r="E9" s="337">
        <v>2256.48</v>
      </c>
      <c r="F9" s="335" t="s">
        <v>639</v>
      </c>
      <c r="G9" s="335" t="s">
        <v>636</v>
      </c>
      <c r="H9" s="335" t="s">
        <v>220</v>
      </c>
      <c r="I9" s="335" t="s">
        <v>2564</v>
      </c>
      <c r="J9" s="335" t="s">
        <v>2565</v>
      </c>
      <c r="K9" s="335" t="s">
        <v>2539</v>
      </c>
      <c r="L9" s="335"/>
      <c r="M9" s="335" t="s">
        <v>334</v>
      </c>
      <c r="N9" s="335" t="s">
        <v>2566</v>
      </c>
      <c r="O9" s="335" t="s">
        <v>2551</v>
      </c>
      <c r="P9" s="335" t="s">
        <v>2543</v>
      </c>
      <c r="Q9" s="226"/>
    </row>
    <row r="10" spans="1:17" ht="12.75">
      <c r="A10" s="335"/>
      <c r="B10" s="335" t="s">
        <v>635</v>
      </c>
      <c r="C10" s="335" t="s">
        <v>2567</v>
      </c>
      <c r="D10" s="335" t="s">
        <v>654</v>
      </c>
      <c r="E10" s="337">
        <v>2607</v>
      </c>
      <c r="F10" s="335" t="s">
        <v>639</v>
      </c>
      <c r="G10" s="335" t="s">
        <v>636</v>
      </c>
      <c r="H10" s="335" t="s">
        <v>220</v>
      </c>
      <c r="I10" s="335" t="s">
        <v>2568</v>
      </c>
      <c r="J10" s="335" t="s">
        <v>2569</v>
      </c>
      <c r="K10" s="335" t="s">
        <v>2539</v>
      </c>
      <c r="L10" s="335"/>
      <c r="M10" s="335" t="s">
        <v>2570</v>
      </c>
      <c r="N10" s="335" t="s">
        <v>2566</v>
      </c>
      <c r="O10" s="335" t="s">
        <v>2571</v>
      </c>
      <c r="P10" s="335" t="s">
        <v>2543</v>
      </c>
      <c r="Q10" s="226"/>
    </row>
    <row r="11" spans="1:17" ht="12.75">
      <c r="A11" s="335"/>
      <c r="B11" s="335" t="s">
        <v>635</v>
      </c>
      <c r="C11" s="335" t="s">
        <v>2572</v>
      </c>
      <c r="D11" s="335" t="s">
        <v>656</v>
      </c>
      <c r="E11" s="337">
        <v>2155.74</v>
      </c>
      <c r="F11" s="335" t="s">
        <v>639</v>
      </c>
      <c r="G11" s="335" t="s">
        <v>636</v>
      </c>
      <c r="H11" s="335" t="s">
        <v>315</v>
      </c>
      <c r="I11" s="335" t="s">
        <v>2568</v>
      </c>
      <c r="J11" s="335" t="s">
        <v>2569</v>
      </c>
      <c r="K11" s="335" t="s">
        <v>2539</v>
      </c>
      <c r="L11" s="335"/>
      <c r="M11" s="335" t="s">
        <v>2570</v>
      </c>
      <c r="N11" s="335" t="s">
        <v>2566</v>
      </c>
      <c r="O11" s="335" t="s">
        <v>2571</v>
      </c>
      <c r="P11" s="335" t="s">
        <v>2543</v>
      </c>
      <c r="Q11" s="226"/>
    </row>
    <row r="12" spans="1:17" ht="12.75">
      <c r="A12" s="335"/>
      <c r="B12" s="335" t="s">
        <v>635</v>
      </c>
      <c r="C12" s="335" t="s">
        <v>2573</v>
      </c>
      <c r="D12" s="335" t="s">
        <v>638</v>
      </c>
      <c r="E12" s="336">
        <v>707.34</v>
      </c>
      <c r="F12" s="335" t="s">
        <v>639</v>
      </c>
      <c r="G12" s="335" t="s">
        <v>636</v>
      </c>
      <c r="H12" s="335" t="s">
        <v>220</v>
      </c>
      <c r="I12" s="335" t="s">
        <v>2574</v>
      </c>
      <c r="J12" s="335" t="s">
        <v>2575</v>
      </c>
      <c r="K12" s="335" t="s">
        <v>2539</v>
      </c>
      <c r="L12" s="335"/>
      <c r="M12" s="335" t="s">
        <v>2576</v>
      </c>
      <c r="N12" s="335" t="s">
        <v>2541</v>
      </c>
      <c r="O12" s="335" t="s">
        <v>2571</v>
      </c>
      <c r="P12" s="335" t="s">
        <v>2543</v>
      </c>
      <c r="Q12" s="226"/>
    </row>
    <row r="13" spans="1:17" ht="12.75">
      <c r="A13" s="335"/>
      <c r="B13" s="335" t="s">
        <v>635</v>
      </c>
      <c r="C13" s="335" t="s">
        <v>2573</v>
      </c>
      <c r="D13" s="335" t="s">
        <v>652</v>
      </c>
      <c r="E13" s="337">
        <v>20191.34</v>
      </c>
      <c r="F13" s="335" t="s">
        <v>639</v>
      </c>
      <c r="G13" s="335" t="s">
        <v>636</v>
      </c>
      <c r="H13" s="335" t="s">
        <v>315</v>
      </c>
      <c r="I13" s="335" t="s">
        <v>2577</v>
      </c>
      <c r="J13" s="335" t="s">
        <v>2578</v>
      </c>
      <c r="K13" s="335" t="s">
        <v>2539</v>
      </c>
      <c r="L13" s="335"/>
      <c r="M13" s="335" t="s">
        <v>2579</v>
      </c>
      <c r="N13" s="335" t="s">
        <v>2541</v>
      </c>
      <c r="O13" s="335" t="s">
        <v>2580</v>
      </c>
      <c r="P13" s="335" t="s">
        <v>2543</v>
      </c>
      <c r="Q13" s="226"/>
    </row>
    <row r="14" spans="1:17" ht="12.75">
      <c r="A14" s="335"/>
      <c r="B14" s="335" t="s">
        <v>635</v>
      </c>
      <c r="C14" s="335" t="s">
        <v>2573</v>
      </c>
      <c r="D14" s="335" t="s">
        <v>658</v>
      </c>
      <c r="E14" s="337">
        <v>1113.17</v>
      </c>
      <c r="F14" s="335" t="s">
        <v>639</v>
      </c>
      <c r="G14" s="335" t="s">
        <v>636</v>
      </c>
      <c r="H14" s="335" t="s">
        <v>220</v>
      </c>
      <c r="I14" s="335" t="s">
        <v>331</v>
      </c>
      <c r="J14" s="335" t="s">
        <v>2581</v>
      </c>
      <c r="K14" s="335" t="s">
        <v>2539</v>
      </c>
      <c r="L14" s="335"/>
      <c r="M14" s="335" t="s">
        <v>2582</v>
      </c>
      <c r="N14" s="335" t="s">
        <v>2541</v>
      </c>
      <c r="O14" s="335" t="s">
        <v>2542</v>
      </c>
      <c r="P14" s="335" t="s">
        <v>2543</v>
      </c>
      <c r="Q14" s="226"/>
    </row>
    <row r="15" spans="1:17" ht="12.75">
      <c r="A15" s="335"/>
      <c r="B15" s="335" t="s">
        <v>635</v>
      </c>
      <c r="C15" s="335" t="s">
        <v>2573</v>
      </c>
      <c r="D15" s="335" t="s">
        <v>660</v>
      </c>
      <c r="E15" s="337">
        <v>1758.9</v>
      </c>
      <c r="F15" s="335" t="s">
        <v>639</v>
      </c>
      <c r="G15" s="335" t="s">
        <v>636</v>
      </c>
      <c r="H15" s="335" t="s">
        <v>220</v>
      </c>
      <c r="I15" s="335" t="s">
        <v>331</v>
      </c>
      <c r="J15" s="335" t="s">
        <v>2583</v>
      </c>
      <c r="K15" s="335" t="s">
        <v>2539</v>
      </c>
      <c r="L15" s="335"/>
      <c r="M15" s="335" t="s">
        <v>2584</v>
      </c>
      <c r="N15" s="335" t="s">
        <v>2541</v>
      </c>
      <c r="O15" s="335" t="s">
        <v>2542</v>
      </c>
      <c r="P15" s="335" t="s">
        <v>2543</v>
      </c>
      <c r="Q15" s="226"/>
    </row>
    <row r="16" spans="1:17" ht="12.75">
      <c r="A16" s="335"/>
      <c r="B16" s="335" t="s">
        <v>635</v>
      </c>
      <c r="C16" s="335" t="s">
        <v>2573</v>
      </c>
      <c r="D16" s="335" t="s">
        <v>662</v>
      </c>
      <c r="E16" s="336">
        <v>800</v>
      </c>
      <c r="F16" s="335" t="s">
        <v>639</v>
      </c>
      <c r="G16" s="335" t="s">
        <v>636</v>
      </c>
      <c r="H16" s="335" t="s">
        <v>220</v>
      </c>
      <c r="I16" s="335" t="s">
        <v>436</v>
      </c>
      <c r="J16" s="335" t="s">
        <v>2585</v>
      </c>
      <c r="K16" s="335" t="s">
        <v>2539</v>
      </c>
      <c r="L16" s="335"/>
      <c r="M16" s="335" t="s">
        <v>2586</v>
      </c>
      <c r="N16" s="335" t="s">
        <v>2541</v>
      </c>
      <c r="O16" s="335" t="s">
        <v>2542</v>
      </c>
      <c r="P16" s="335" t="s">
        <v>2543</v>
      </c>
      <c r="Q16" s="226"/>
    </row>
    <row r="17" spans="1:17" ht="12.75">
      <c r="A17" s="335"/>
      <c r="B17" s="335" t="s">
        <v>635</v>
      </c>
      <c r="C17" s="335" t="s">
        <v>2573</v>
      </c>
      <c r="D17" s="335" t="s">
        <v>668</v>
      </c>
      <c r="E17" s="337">
        <v>9029.79</v>
      </c>
      <c r="F17" s="335" t="s">
        <v>639</v>
      </c>
      <c r="G17" s="335" t="s">
        <v>636</v>
      </c>
      <c r="H17" s="335" t="s">
        <v>315</v>
      </c>
      <c r="I17" s="335" t="s">
        <v>2587</v>
      </c>
      <c r="J17" s="335" t="s">
        <v>2588</v>
      </c>
      <c r="K17" s="335" t="s">
        <v>2539</v>
      </c>
      <c r="L17" s="335"/>
      <c r="M17" s="335" t="s">
        <v>2589</v>
      </c>
      <c r="N17" s="335" t="s">
        <v>2541</v>
      </c>
      <c r="O17" s="335" t="s">
        <v>2580</v>
      </c>
      <c r="P17" s="335" t="s">
        <v>2543</v>
      </c>
      <c r="Q17" s="226"/>
    </row>
    <row r="18" spans="1:17" ht="12.75">
      <c r="A18" s="335"/>
      <c r="B18" s="335" t="s">
        <v>635</v>
      </c>
      <c r="C18" s="335" t="s">
        <v>2573</v>
      </c>
      <c r="D18" s="335" t="s">
        <v>672</v>
      </c>
      <c r="E18" s="337">
        <v>2000</v>
      </c>
      <c r="F18" s="335" t="s">
        <v>639</v>
      </c>
      <c r="G18" s="335" t="s">
        <v>636</v>
      </c>
      <c r="H18" s="335" t="s">
        <v>220</v>
      </c>
      <c r="I18" s="335" t="s">
        <v>2590</v>
      </c>
      <c r="J18" s="335" t="s">
        <v>2591</v>
      </c>
      <c r="K18" s="335" t="s">
        <v>2539</v>
      </c>
      <c r="L18" s="335"/>
      <c r="M18" s="335" t="s">
        <v>2592</v>
      </c>
      <c r="N18" s="335" t="s">
        <v>2541</v>
      </c>
      <c r="O18" s="335" t="s">
        <v>2571</v>
      </c>
      <c r="P18" s="335" t="s">
        <v>2543</v>
      </c>
      <c r="Q18" s="226"/>
    </row>
    <row r="19" spans="1:17" ht="12.75">
      <c r="A19" s="335"/>
      <c r="B19" s="335" t="s">
        <v>635</v>
      </c>
      <c r="C19" s="335" t="s">
        <v>2573</v>
      </c>
      <c r="D19" s="335" t="s">
        <v>680</v>
      </c>
      <c r="E19" s="337">
        <v>14788.26</v>
      </c>
      <c r="F19" s="335" t="s">
        <v>639</v>
      </c>
      <c r="G19" s="335" t="s">
        <v>636</v>
      </c>
      <c r="H19" s="335" t="s">
        <v>220</v>
      </c>
      <c r="I19" s="335" t="s">
        <v>2593</v>
      </c>
      <c r="J19" s="335" t="s">
        <v>2594</v>
      </c>
      <c r="K19" s="335" t="s">
        <v>2539</v>
      </c>
      <c r="L19" s="335"/>
      <c r="M19" s="335" t="s">
        <v>2595</v>
      </c>
      <c r="N19" s="335" t="s">
        <v>2541</v>
      </c>
      <c r="O19" s="335" t="s">
        <v>2542</v>
      </c>
      <c r="P19" s="335" t="s">
        <v>2543</v>
      </c>
      <c r="Q19" s="226"/>
    </row>
    <row r="20" spans="1:17" ht="12.75">
      <c r="A20" s="335"/>
      <c r="B20" s="335" t="s">
        <v>635</v>
      </c>
      <c r="C20" s="335" t="s">
        <v>2596</v>
      </c>
      <c r="D20" s="335" t="s">
        <v>698</v>
      </c>
      <c r="E20" s="337">
        <v>1188</v>
      </c>
      <c r="F20" s="335" t="s">
        <v>639</v>
      </c>
      <c r="G20" s="335" t="s">
        <v>636</v>
      </c>
      <c r="H20" s="335" t="s">
        <v>220</v>
      </c>
      <c r="I20" s="335" t="s">
        <v>632</v>
      </c>
      <c r="J20" s="335" t="s">
        <v>2555</v>
      </c>
      <c r="K20" s="335" t="s">
        <v>2539</v>
      </c>
      <c r="L20" s="335"/>
      <c r="M20" s="335" t="s">
        <v>2597</v>
      </c>
      <c r="N20" s="335" t="s">
        <v>2598</v>
      </c>
      <c r="O20" s="335" t="s">
        <v>2571</v>
      </c>
      <c r="P20" s="335" t="s">
        <v>2543</v>
      </c>
      <c r="Q20" s="226"/>
    </row>
    <row r="21" spans="1:17" ht="12.75">
      <c r="A21" s="335"/>
      <c r="B21" s="335" t="s">
        <v>635</v>
      </c>
      <c r="C21" s="335" t="s">
        <v>2599</v>
      </c>
      <c r="D21" s="335" t="s">
        <v>729</v>
      </c>
      <c r="E21" s="336">
        <v>137.54</v>
      </c>
      <c r="F21" s="335" t="s">
        <v>639</v>
      </c>
      <c r="G21" s="335" t="s">
        <v>636</v>
      </c>
      <c r="H21" s="335" t="s">
        <v>220</v>
      </c>
      <c r="I21" s="335" t="s">
        <v>2548</v>
      </c>
      <c r="J21" s="335" t="s">
        <v>2549</v>
      </c>
      <c r="K21" s="335" t="s">
        <v>2539</v>
      </c>
      <c r="L21" s="335"/>
      <c r="M21" s="335" t="s">
        <v>351</v>
      </c>
      <c r="N21" s="335" t="s">
        <v>2600</v>
      </c>
      <c r="O21" s="335" t="s">
        <v>2551</v>
      </c>
      <c r="P21" s="335" t="s">
        <v>2543</v>
      </c>
      <c r="Q21" s="226"/>
    </row>
    <row r="22" spans="1:17" ht="12.75">
      <c r="A22" s="335"/>
      <c r="B22" s="335" t="s">
        <v>635</v>
      </c>
      <c r="C22" s="335" t="s">
        <v>2601</v>
      </c>
      <c r="D22" s="335" t="s">
        <v>731</v>
      </c>
      <c r="E22" s="337">
        <v>1926.86</v>
      </c>
      <c r="F22" s="335" t="s">
        <v>639</v>
      </c>
      <c r="G22" s="335" t="s">
        <v>636</v>
      </c>
      <c r="H22" s="335" t="s">
        <v>220</v>
      </c>
      <c r="I22" s="335" t="s">
        <v>2548</v>
      </c>
      <c r="J22" s="335" t="s">
        <v>2553</v>
      </c>
      <c r="K22" s="335" t="s">
        <v>2539</v>
      </c>
      <c r="L22" s="335"/>
      <c r="M22" s="335" t="s">
        <v>351</v>
      </c>
      <c r="N22" s="335" t="s">
        <v>2600</v>
      </c>
      <c r="O22" s="335" t="s">
        <v>2551</v>
      </c>
      <c r="P22" s="335" t="s">
        <v>2543</v>
      </c>
      <c r="Q22" s="226"/>
    </row>
    <row r="23" spans="1:17" ht="12.75">
      <c r="A23" s="335"/>
      <c r="B23" s="335" t="s">
        <v>635</v>
      </c>
      <c r="C23" s="335" t="s">
        <v>2602</v>
      </c>
      <c r="D23" s="335" t="s">
        <v>733</v>
      </c>
      <c r="E23" s="336">
        <v>8.06</v>
      </c>
      <c r="F23" s="335" t="s">
        <v>639</v>
      </c>
      <c r="G23" s="335" t="s">
        <v>636</v>
      </c>
      <c r="H23" s="335" t="s">
        <v>220</v>
      </c>
      <c r="I23" s="335" t="s">
        <v>2548</v>
      </c>
      <c r="J23" s="335" t="s">
        <v>2603</v>
      </c>
      <c r="K23" s="335" t="s">
        <v>2539</v>
      </c>
      <c r="L23" s="335"/>
      <c r="M23" s="335" t="s">
        <v>351</v>
      </c>
      <c r="N23" s="335" t="s">
        <v>2600</v>
      </c>
      <c r="O23" s="335" t="s">
        <v>2551</v>
      </c>
      <c r="P23" s="335" t="s">
        <v>2543</v>
      </c>
      <c r="Q23" s="226"/>
    </row>
    <row r="24" spans="1:17" ht="12.75">
      <c r="A24" s="335"/>
      <c r="B24" s="335" t="s">
        <v>635</v>
      </c>
      <c r="C24" s="335" t="s">
        <v>2604</v>
      </c>
      <c r="D24" s="335" t="s">
        <v>735</v>
      </c>
      <c r="E24" s="336">
        <v>241.14</v>
      </c>
      <c r="F24" s="335" t="s">
        <v>639</v>
      </c>
      <c r="G24" s="335" t="s">
        <v>636</v>
      </c>
      <c r="H24" s="335" t="s">
        <v>220</v>
      </c>
      <c r="I24" s="335" t="s">
        <v>2548</v>
      </c>
      <c r="J24" s="335" t="s">
        <v>2605</v>
      </c>
      <c r="K24" s="335" t="s">
        <v>2539</v>
      </c>
      <c r="L24" s="335"/>
      <c r="M24" s="335" t="s">
        <v>351</v>
      </c>
      <c r="N24" s="335" t="s">
        <v>2600</v>
      </c>
      <c r="O24" s="335" t="s">
        <v>2551</v>
      </c>
      <c r="P24" s="335" t="s">
        <v>2543</v>
      </c>
      <c r="Q24" s="226"/>
    </row>
    <row r="25" spans="1:17" ht="12.75">
      <c r="A25" s="335"/>
      <c r="B25" s="335" t="s">
        <v>635</v>
      </c>
      <c r="C25" s="335" t="s">
        <v>2606</v>
      </c>
      <c r="D25" s="335" t="s">
        <v>749</v>
      </c>
      <c r="E25" s="336">
        <v>488.5</v>
      </c>
      <c r="F25" s="335" t="s">
        <v>639</v>
      </c>
      <c r="G25" s="335" t="s">
        <v>636</v>
      </c>
      <c r="H25" s="335" t="s">
        <v>220</v>
      </c>
      <c r="I25" s="335" t="s">
        <v>2548</v>
      </c>
      <c r="J25" s="335" t="s">
        <v>2607</v>
      </c>
      <c r="K25" s="335" t="s">
        <v>2539</v>
      </c>
      <c r="L25" s="335"/>
      <c r="M25" s="335" t="s">
        <v>351</v>
      </c>
      <c r="N25" s="335" t="s">
        <v>2600</v>
      </c>
      <c r="O25" s="335" t="s">
        <v>2551</v>
      </c>
      <c r="P25" s="335" t="s">
        <v>2543</v>
      </c>
      <c r="Q25" s="226"/>
    </row>
    <row r="26" spans="1:17" ht="12.75">
      <c r="A26" s="335"/>
      <c r="B26" s="335" t="s">
        <v>635</v>
      </c>
      <c r="C26" s="335" t="s">
        <v>2608</v>
      </c>
      <c r="D26" s="335" t="s">
        <v>723</v>
      </c>
      <c r="E26" s="337">
        <v>4650</v>
      </c>
      <c r="F26" s="335" t="s">
        <v>639</v>
      </c>
      <c r="G26" s="335" t="s">
        <v>636</v>
      </c>
      <c r="H26" s="335" t="s">
        <v>220</v>
      </c>
      <c r="I26" s="335" t="s">
        <v>2609</v>
      </c>
      <c r="J26" s="335" t="s">
        <v>2610</v>
      </c>
      <c r="K26" s="335" t="s">
        <v>2539</v>
      </c>
      <c r="L26" s="335"/>
      <c r="M26" s="335" t="s">
        <v>2611</v>
      </c>
      <c r="N26" s="335" t="s">
        <v>2612</v>
      </c>
      <c r="O26" s="335" t="s">
        <v>2571</v>
      </c>
      <c r="P26" s="335" t="s">
        <v>2543</v>
      </c>
      <c r="Q26" s="226"/>
    </row>
    <row r="27" spans="1:17" ht="12.75">
      <c r="A27" s="335"/>
      <c r="B27" s="335" t="s">
        <v>635</v>
      </c>
      <c r="C27" s="335" t="s">
        <v>2613</v>
      </c>
      <c r="D27" s="335" t="s">
        <v>701</v>
      </c>
      <c r="E27" s="337">
        <v>4486.86</v>
      </c>
      <c r="F27" s="335" t="s">
        <v>639</v>
      </c>
      <c r="G27" s="335" t="s">
        <v>636</v>
      </c>
      <c r="H27" s="335" t="s">
        <v>315</v>
      </c>
      <c r="I27" s="335" t="s">
        <v>2587</v>
      </c>
      <c r="J27" s="335" t="s">
        <v>2588</v>
      </c>
      <c r="K27" s="335" t="s">
        <v>2539</v>
      </c>
      <c r="L27" s="335"/>
      <c r="M27" s="335" t="s">
        <v>2614</v>
      </c>
      <c r="N27" s="335" t="s">
        <v>2615</v>
      </c>
      <c r="O27" s="335" t="s">
        <v>2580</v>
      </c>
      <c r="P27" s="335" t="s">
        <v>2543</v>
      </c>
      <c r="Q27" s="226"/>
    </row>
    <row r="28" spans="1:17" ht="12.75">
      <c r="A28" s="335"/>
      <c r="B28" s="335" t="s">
        <v>635</v>
      </c>
      <c r="C28" s="335" t="s">
        <v>2616</v>
      </c>
      <c r="D28" s="335" t="s">
        <v>705</v>
      </c>
      <c r="E28" s="337">
        <v>4000</v>
      </c>
      <c r="F28" s="335" t="s">
        <v>639</v>
      </c>
      <c r="G28" s="335" t="s">
        <v>636</v>
      </c>
      <c r="H28" s="335" t="s">
        <v>220</v>
      </c>
      <c r="I28" s="335" t="s">
        <v>370</v>
      </c>
      <c r="J28" s="335" t="s">
        <v>2617</v>
      </c>
      <c r="K28" s="335" t="s">
        <v>2539</v>
      </c>
      <c r="L28" s="335"/>
      <c r="M28" s="335" t="s">
        <v>2618</v>
      </c>
      <c r="N28" s="335" t="s">
        <v>2619</v>
      </c>
      <c r="O28" s="335" t="s">
        <v>2551</v>
      </c>
      <c r="P28" s="335" t="s">
        <v>2543</v>
      </c>
      <c r="Q28" s="226"/>
    </row>
    <row r="29" spans="1:17" ht="12.75">
      <c r="A29" s="335"/>
      <c r="B29" s="335" t="s">
        <v>635</v>
      </c>
      <c r="C29" s="335" t="s">
        <v>2620</v>
      </c>
      <c r="D29" s="335" t="s">
        <v>712</v>
      </c>
      <c r="E29" s="337">
        <v>2000</v>
      </c>
      <c r="F29" s="335" t="s">
        <v>639</v>
      </c>
      <c r="G29" s="335" t="s">
        <v>636</v>
      </c>
      <c r="H29" s="335" t="s">
        <v>220</v>
      </c>
      <c r="I29" s="335" t="s">
        <v>2560</v>
      </c>
      <c r="J29" s="335" t="s">
        <v>2561</v>
      </c>
      <c r="K29" s="335" t="s">
        <v>2539</v>
      </c>
      <c r="L29" s="335"/>
      <c r="M29" s="335" t="s">
        <v>2621</v>
      </c>
      <c r="N29" s="335" t="s">
        <v>2619</v>
      </c>
      <c r="O29" s="335" t="s">
        <v>2551</v>
      </c>
      <c r="P29" s="335" t="s">
        <v>2543</v>
      </c>
      <c r="Q29" s="226"/>
    </row>
    <row r="30" spans="1:17" ht="12.75">
      <c r="A30" s="335"/>
      <c r="B30" s="335" t="s">
        <v>635</v>
      </c>
      <c r="C30" s="335" t="s">
        <v>2622</v>
      </c>
      <c r="D30" s="335" t="s">
        <v>688</v>
      </c>
      <c r="E30" s="337">
        <v>1980</v>
      </c>
      <c r="F30" s="335" t="s">
        <v>639</v>
      </c>
      <c r="G30" s="335" t="s">
        <v>636</v>
      </c>
      <c r="H30" s="335" t="s">
        <v>220</v>
      </c>
      <c r="I30" s="335" t="s">
        <v>632</v>
      </c>
      <c r="J30" s="335" t="s">
        <v>2555</v>
      </c>
      <c r="K30" s="335" t="s">
        <v>2539</v>
      </c>
      <c r="L30" s="335"/>
      <c r="M30" s="335" t="s">
        <v>2623</v>
      </c>
      <c r="N30" s="335" t="s">
        <v>2624</v>
      </c>
      <c r="O30" s="335" t="s">
        <v>2542</v>
      </c>
      <c r="P30" s="335" t="s">
        <v>2543</v>
      </c>
      <c r="Q30" s="226"/>
    </row>
    <row r="31" spans="1:17" ht="12.75">
      <c r="A31" s="335"/>
      <c r="B31" s="335" t="s">
        <v>635</v>
      </c>
      <c r="C31" s="335" t="s">
        <v>2625</v>
      </c>
      <c r="D31" s="335" t="s">
        <v>695</v>
      </c>
      <c r="E31" s="337">
        <v>2068.44</v>
      </c>
      <c r="F31" s="335" t="s">
        <v>639</v>
      </c>
      <c r="G31" s="335" t="s">
        <v>636</v>
      </c>
      <c r="H31" s="335" t="s">
        <v>220</v>
      </c>
      <c r="I31" s="335" t="s">
        <v>2564</v>
      </c>
      <c r="J31" s="335" t="s">
        <v>2565</v>
      </c>
      <c r="K31" s="335" t="s">
        <v>2539</v>
      </c>
      <c r="L31" s="335"/>
      <c r="M31" s="335" t="s">
        <v>2626</v>
      </c>
      <c r="N31" s="335" t="s">
        <v>2627</v>
      </c>
      <c r="O31" s="335" t="s">
        <v>2580</v>
      </c>
      <c r="P31" s="335" t="s">
        <v>2543</v>
      </c>
      <c r="Q31" s="226"/>
    </row>
    <row r="32" spans="1:17" ht="12.75">
      <c r="A32" s="335"/>
      <c r="B32" s="335" t="s">
        <v>635</v>
      </c>
      <c r="C32" s="335" t="s">
        <v>1036</v>
      </c>
      <c r="D32" s="335" t="s">
        <v>682</v>
      </c>
      <c r="E32" s="337">
        <v>5201.74</v>
      </c>
      <c r="F32" s="335" t="s">
        <v>639</v>
      </c>
      <c r="G32" s="335" t="s">
        <v>636</v>
      </c>
      <c r="H32" s="335" t="s">
        <v>220</v>
      </c>
      <c r="I32" s="335" t="s">
        <v>2593</v>
      </c>
      <c r="J32" s="335" t="s">
        <v>2594</v>
      </c>
      <c r="K32" s="335" t="s">
        <v>2539</v>
      </c>
      <c r="L32" s="335"/>
      <c r="M32" s="335" t="s">
        <v>2628</v>
      </c>
      <c r="N32" s="335" t="s">
        <v>2615</v>
      </c>
      <c r="O32" s="335" t="s">
        <v>2542</v>
      </c>
      <c r="P32" s="335" t="s">
        <v>2543</v>
      </c>
      <c r="Q32" s="226"/>
    </row>
    <row r="33" spans="1:17" ht="12.75">
      <c r="A33" s="335"/>
      <c r="B33" s="335" t="s">
        <v>635</v>
      </c>
      <c r="C33" s="335" t="s">
        <v>1036</v>
      </c>
      <c r="D33" s="335" t="s">
        <v>684</v>
      </c>
      <c r="E33" s="337">
        <v>4029.33</v>
      </c>
      <c r="F33" s="335" t="s">
        <v>639</v>
      </c>
      <c r="G33" s="335" t="s">
        <v>636</v>
      </c>
      <c r="H33" s="335" t="s">
        <v>315</v>
      </c>
      <c r="I33" s="335" t="s">
        <v>2593</v>
      </c>
      <c r="J33" s="335" t="s">
        <v>2629</v>
      </c>
      <c r="K33" s="335" t="s">
        <v>2539</v>
      </c>
      <c r="L33" s="335"/>
      <c r="M33" s="335" t="s">
        <v>2628</v>
      </c>
      <c r="N33" s="335" t="s">
        <v>2615</v>
      </c>
      <c r="O33" s="335" t="s">
        <v>2542</v>
      </c>
      <c r="P33" s="335" t="s">
        <v>2543</v>
      </c>
      <c r="Q33" s="226"/>
    </row>
    <row r="34" spans="1:17" ht="12.75">
      <c r="A34" s="335"/>
      <c r="B34" s="335" t="s">
        <v>635</v>
      </c>
      <c r="C34" s="335" t="s">
        <v>1036</v>
      </c>
      <c r="D34" s="335" t="s">
        <v>686</v>
      </c>
      <c r="E34" s="337">
        <v>5469.04</v>
      </c>
      <c r="F34" s="335" t="s">
        <v>639</v>
      </c>
      <c r="G34" s="335" t="s">
        <v>636</v>
      </c>
      <c r="H34" s="335" t="s">
        <v>220</v>
      </c>
      <c r="I34" s="335" t="s">
        <v>2587</v>
      </c>
      <c r="J34" s="335" t="s">
        <v>2588</v>
      </c>
      <c r="K34" s="335" t="s">
        <v>2539</v>
      </c>
      <c r="L34" s="335"/>
      <c r="M34" s="335" t="s">
        <v>2614</v>
      </c>
      <c r="N34" s="335" t="s">
        <v>2615</v>
      </c>
      <c r="O34" s="335" t="s">
        <v>2580</v>
      </c>
      <c r="P34" s="335" t="s">
        <v>2543</v>
      </c>
      <c r="Q34" s="226"/>
    </row>
    <row r="35" spans="1:17" ht="12.75">
      <c r="A35" s="335"/>
      <c r="B35" s="335" t="s">
        <v>635</v>
      </c>
      <c r="C35" s="335" t="s">
        <v>1036</v>
      </c>
      <c r="D35" s="335" t="s">
        <v>703</v>
      </c>
      <c r="E35" s="337">
        <v>23518.2</v>
      </c>
      <c r="F35" s="335" t="s">
        <v>639</v>
      </c>
      <c r="G35" s="335" t="s">
        <v>636</v>
      </c>
      <c r="H35" s="335" t="s">
        <v>315</v>
      </c>
      <c r="I35" s="335" t="s">
        <v>2577</v>
      </c>
      <c r="J35" s="335" t="s">
        <v>2578</v>
      </c>
      <c r="K35" s="335" t="s">
        <v>2539</v>
      </c>
      <c r="L35" s="335"/>
      <c r="M35" s="335" t="s">
        <v>2630</v>
      </c>
      <c r="N35" s="335" t="s">
        <v>2615</v>
      </c>
      <c r="O35" s="335" t="s">
        <v>2580</v>
      </c>
      <c r="P35" s="335" t="s">
        <v>2543</v>
      </c>
      <c r="Q35" s="226"/>
    </row>
    <row r="36" spans="1:17" ht="12.75">
      <c r="A36" s="335"/>
      <c r="B36" s="335" t="s">
        <v>635</v>
      </c>
      <c r="C36" s="335" t="s">
        <v>1036</v>
      </c>
      <c r="D36" s="335" t="s">
        <v>707</v>
      </c>
      <c r="E36" s="336">
        <v>300</v>
      </c>
      <c r="F36" s="335" t="s">
        <v>639</v>
      </c>
      <c r="G36" s="335" t="s">
        <v>636</v>
      </c>
      <c r="H36" s="335" t="s">
        <v>220</v>
      </c>
      <c r="I36" s="335" t="s">
        <v>2537</v>
      </c>
      <c r="J36" s="335" t="s">
        <v>2545</v>
      </c>
      <c r="K36" s="335" t="s">
        <v>2539</v>
      </c>
      <c r="L36" s="335"/>
      <c r="M36" s="335" t="s">
        <v>2631</v>
      </c>
      <c r="N36" s="335" t="s">
        <v>2615</v>
      </c>
      <c r="O36" s="335" t="s">
        <v>2542</v>
      </c>
      <c r="P36" s="335" t="s">
        <v>2543</v>
      </c>
      <c r="Q36" s="226"/>
    </row>
    <row r="37" spans="1:17" ht="12.75">
      <c r="A37" s="335"/>
      <c r="B37" s="335" t="s">
        <v>635</v>
      </c>
      <c r="C37" s="335" t="s">
        <v>1036</v>
      </c>
      <c r="D37" s="335" t="s">
        <v>709</v>
      </c>
      <c r="E37" s="336">
        <v>500</v>
      </c>
      <c r="F37" s="335" t="s">
        <v>639</v>
      </c>
      <c r="G37" s="335" t="s">
        <v>636</v>
      </c>
      <c r="H37" s="335" t="s">
        <v>220</v>
      </c>
      <c r="I37" s="335" t="s">
        <v>2537</v>
      </c>
      <c r="J37" s="335" t="s">
        <v>2538</v>
      </c>
      <c r="K37" s="335" t="s">
        <v>2539</v>
      </c>
      <c r="L37" s="335"/>
      <c r="M37" s="335" t="s">
        <v>2632</v>
      </c>
      <c r="N37" s="335" t="s">
        <v>2615</v>
      </c>
      <c r="O37" s="335" t="s">
        <v>2542</v>
      </c>
      <c r="P37" s="335" t="s">
        <v>2543</v>
      </c>
      <c r="Q37" s="226"/>
    </row>
    <row r="38" spans="1:17" ht="12.75">
      <c r="A38" s="335"/>
      <c r="B38" s="335" t="s">
        <v>635</v>
      </c>
      <c r="C38" s="335" t="s">
        <v>1036</v>
      </c>
      <c r="D38" s="335" t="s">
        <v>714</v>
      </c>
      <c r="E38" s="336">
        <v>707.34</v>
      </c>
      <c r="F38" s="335" t="s">
        <v>639</v>
      </c>
      <c r="G38" s="335" t="s">
        <v>636</v>
      </c>
      <c r="H38" s="335" t="s">
        <v>220</v>
      </c>
      <c r="I38" s="335" t="s">
        <v>2574</v>
      </c>
      <c r="J38" s="335" t="s">
        <v>2575</v>
      </c>
      <c r="K38" s="335" t="s">
        <v>2539</v>
      </c>
      <c r="L38" s="335"/>
      <c r="M38" s="335" t="s">
        <v>2633</v>
      </c>
      <c r="N38" s="335" t="s">
        <v>2615</v>
      </c>
      <c r="O38" s="335" t="s">
        <v>2571</v>
      </c>
      <c r="P38" s="335" t="s">
        <v>2543</v>
      </c>
      <c r="Q38" s="226"/>
    </row>
    <row r="39" spans="1:17" ht="12.75">
      <c r="A39" s="335"/>
      <c r="B39" s="335" t="s">
        <v>635</v>
      </c>
      <c r="C39" s="335" t="s">
        <v>1036</v>
      </c>
      <c r="D39" s="335" t="s">
        <v>692</v>
      </c>
      <c r="E39" s="337">
        <v>1600</v>
      </c>
      <c r="F39" s="335" t="s">
        <v>639</v>
      </c>
      <c r="G39" s="335" t="s">
        <v>636</v>
      </c>
      <c r="H39" s="335" t="s">
        <v>220</v>
      </c>
      <c r="I39" s="335" t="s">
        <v>436</v>
      </c>
      <c r="J39" s="335" t="s">
        <v>2585</v>
      </c>
      <c r="K39" s="335" t="s">
        <v>2539</v>
      </c>
      <c r="L39" s="335"/>
      <c r="M39" s="335" t="s">
        <v>2634</v>
      </c>
      <c r="N39" s="335" t="s">
        <v>2615</v>
      </c>
      <c r="O39" s="335" t="s">
        <v>2542</v>
      </c>
      <c r="P39" s="335" t="s">
        <v>2543</v>
      </c>
      <c r="Q39" s="226"/>
    </row>
    <row r="40" spans="1:17" ht="12.75">
      <c r="A40" s="335"/>
      <c r="B40" s="335" t="s">
        <v>635</v>
      </c>
      <c r="C40" s="335" t="s">
        <v>1036</v>
      </c>
      <c r="D40" s="335" t="s">
        <v>717</v>
      </c>
      <c r="E40" s="337">
        <v>2000</v>
      </c>
      <c r="F40" s="335" t="s">
        <v>639</v>
      </c>
      <c r="G40" s="335" t="s">
        <v>636</v>
      </c>
      <c r="H40" s="335" t="s">
        <v>220</v>
      </c>
      <c r="I40" s="335" t="s">
        <v>2590</v>
      </c>
      <c r="J40" s="335" t="s">
        <v>2591</v>
      </c>
      <c r="K40" s="335" t="s">
        <v>2539</v>
      </c>
      <c r="L40" s="335"/>
      <c r="M40" s="335" t="s">
        <v>2635</v>
      </c>
      <c r="N40" s="335" t="s">
        <v>2615</v>
      </c>
      <c r="O40" s="335" t="s">
        <v>2571</v>
      </c>
      <c r="P40" s="335" t="s">
        <v>2543</v>
      </c>
      <c r="Q40" s="226"/>
    </row>
    <row r="41" spans="1:17" ht="12.75">
      <c r="A41" s="335"/>
      <c r="B41" s="335" t="s">
        <v>635</v>
      </c>
      <c r="C41" s="335" t="s">
        <v>1036</v>
      </c>
      <c r="D41" s="335" t="s">
        <v>719</v>
      </c>
      <c r="E41" s="337">
        <v>1113.17</v>
      </c>
      <c r="F41" s="335" t="s">
        <v>639</v>
      </c>
      <c r="G41" s="335" t="s">
        <v>636</v>
      </c>
      <c r="H41" s="335" t="s">
        <v>220</v>
      </c>
      <c r="I41" s="335" t="s">
        <v>331</v>
      </c>
      <c r="J41" s="335" t="s">
        <v>2581</v>
      </c>
      <c r="K41" s="335" t="s">
        <v>2539</v>
      </c>
      <c r="L41" s="335"/>
      <c r="M41" s="335" t="s">
        <v>2636</v>
      </c>
      <c r="N41" s="335" t="s">
        <v>2615</v>
      </c>
      <c r="O41" s="335" t="s">
        <v>2542</v>
      </c>
      <c r="P41" s="335" t="s">
        <v>2543</v>
      </c>
      <c r="Q41" s="226"/>
    </row>
    <row r="42" spans="1:17" ht="12.75">
      <c r="A42" s="335"/>
      <c r="B42" s="335" t="s">
        <v>635</v>
      </c>
      <c r="C42" s="335" t="s">
        <v>1036</v>
      </c>
      <c r="D42" s="335" t="s">
        <v>721</v>
      </c>
      <c r="E42" s="337">
        <v>1758.9</v>
      </c>
      <c r="F42" s="335" t="s">
        <v>639</v>
      </c>
      <c r="G42" s="335" t="s">
        <v>636</v>
      </c>
      <c r="H42" s="335" t="s">
        <v>220</v>
      </c>
      <c r="I42" s="335" t="s">
        <v>331</v>
      </c>
      <c r="J42" s="335" t="s">
        <v>2583</v>
      </c>
      <c r="K42" s="335" t="s">
        <v>2539</v>
      </c>
      <c r="L42" s="335"/>
      <c r="M42" s="335" t="s">
        <v>2637</v>
      </c>
      <c r="N42" s="335" t="s">
        <v>2615</v>
      </c>
      <c r="O42" s="335" t="s">
        <v>2542</v>
      </c>
      <c r="P42" s="335" t="s">
        <v>2543</v>
      </c>
      <c r="Q42" s="226"/>
    </row>
    <row r="43" spans="1:17" ht="12.75">
      <c r="A43" s="335"/>
      <c r="B43" s="335" t="s">
        <v>635</v>
      </c>
      <c r="C43" s="335" t="s">
        <v>1036</v>
      </c>
      <c r="D43" s="335" t="s">
        <v>725</v>
      </c>
      <c r="E43" s="337">
        <v>3649.8</v>
      </c>
      <c r="F43" s="335" t="s">
        <v>639</v>
      </c>
      <c r="G43" s="335" t="s">
        <v>636</v>
      </c>
      <c r="H43" s="335" t="s">
        <v>220</v>
      </c>
      <c r="I43" s="335" t="s">
        <v>2568</v>
      </c>
      <c r="J43" s="335" t="s">
        <v>2569</v>
      </c>
      <c r="K43" s="335" t="s">
        <v>2539</v>
      </c>
      <c r="L43" s="335"/>
      <c r="M43" s="335" t="s">
        <v>2638</v>
      </c>
      <c r="N43" s="335" t="s">
        <v>2615</v>
      </c>
      <c r="O43" s="335" t="s">
        <v>2571</v>
      </c>
      <c r="P43" s="335" t="s">
        <v>2543</v>
      </c>
      <c r="Q43" s="226"/>
    </row>
    <row r="44" spans="1:17" ht="12.75">
      <c r="A44" s="335"/>
      <c r="B44" s="335" t="s">
        <v>635</v>
      </c>
      <c r="C44" s="335" t="s">
        <v>1036</v>
      </c>
      <c r="D44" s="335" t="s">
        <v>727</v>
      </c>
      <c r="E44" s="337">
        <v>3063.42</v>
      </c>
      <c r="F44" s="335" t="s">
        <v>639</v>
      </c>
      <c r="G44" s="335" t="s">
        <v>636</v>
      </c>
      <c r="H44" s="335" t="s">
        <v>315</v>
      </c>
      <c r="I44" s="335" t="s">
        <v>2568</v>
      </c>
      <c r="J44" s="335" t="s">
        <v>2569</v>
      </c>
      <c r="K44" s="335" t="s">
        <v>2539</v>
      </c>
      <c r="L44" s="335"/>
      <c r="M44" s="335" t="s">
        <v>2638</v>
      </c>
      <c r="N44" s="335" t="s">
        <v>2615</v>
      </c>
      <c r="O44" s="335" t="s">
        <v>2571</v>
      </c>
      <c r="P44" s="335" t="s">
        <v>2543</v>
      </c>
      <c r="Q44" s="226"/>
    </row>
    <row r="45" spans="1:17" ht="12.75">
      <c r="A45" s="335"/>
      <c r="B45" s="335" t="s">
        <v>635</v>
      </c>
      <c r="C45" s="335" t="s">
        <v>2639</v>
      </c>
      <c r="D45" s="335" t="s">
        <v>761</v>
      </c>
      <c r="E45" s="337">
        <v>10276</v>
      </c>
      <c r="F45" s="335" t="s">
        <v>639</v>
      </c>
      <c r="G45" s="335" t="s">
        <v>636</v>
      </c>
      <c r="H45" s="335" t="s">
        <v>220</v>
      </c>
      <c r="I45" s="335" t="s">
        <v>2640</v>
      </c>
      <c r="J45" s="335" t="s">
        <v>2641</v>
      </c>
      <c r="K45" s="335" t="s">
        <v>2539</v>
      </c>
      <c r="L45" s="335"/>
      <c r="M45" s="335" t="s">
        <v>2642</v>
      </c>
      <c r="N45" s="335" t="s">
        <v>2643</v>
      </c>
      <c r="O45" s="335" t="s">
        <v>2571</v>
      </c>
      <c r="P45" s="335" t="s">
        <v>2543</v>
      </c>
      <c r="Q45" s="226"/>
    </row>
    <row r="46" spans="1:17" ht="12.75">
      <c r="A46" s="335"/>
      <c r="B46" s="335" t="s">
        <v>635</v>
      </c>
      <c r="C46" s="335" t="s">
        <v>2644</v>
      </c>
      <c r="D46" s="335" t="s">
        <v>765</v>
      </c>
      <c r="E46" s="337">
        <v>3174.8</v>
      </c>
      <c r="F46" s="335" t="s">
        <v>639</v>
      </c>
      <c r="G46" s="335" t="s">
        <v>636</v>
      </c>
      <c r="H46" s="335" t="s">
        <v>220</v>
      </c>
      <c r="I46" s="335" t="s">
        <v>2645</v>
      </c>
      <c r="J46" s="335" t="s">
        <v>2646</v>
      </c>
      <c r="K46" s="335" t="s">
        <v>2539</v>
      </c>
      <c r="L46" s="335"/>
      <c r="M46" s="335" t="s">
        <v>2647</v>
      </c>
      <c r="N46" s="335" t="s">
        <v>2648</v>
      </c>
      <c r="O46" s="335" t="s">
        <v>2551</v>
      </c>
      <c r="P46" s="335" t="s">
        <v>2543</v>
      </c>
      <c r="Q46" s="226"/>
    </row>
    <row r="47" spans="1:17" ht="12.75">
      <c r="A47" s="335"/>
      <c r="B47" s="335" t="s">
        <v>635</v>
      </c>
      <c r="C47" s="335" t="s">
        <v>2649</v>
      </c>
      <c r="D47" s="335" t="s">
        <v>763</v>
      </c>
      <c r="E47" s="337">
        <v>1500</v>
      </c>
      <c r="F47" s="335" t="s">
        <v>639</v>
      </c>
      <c r="G47" s="335" t="s">
        <v>636</v>
      </c>
      <c r="H47" s="335" t="s">
        <v>220</v>
      </c>
      <c r="I47" s="335" t="s">
        <v>2650</v>
      </c>
      <c r="J47" s="335" t="s">
        <v>2651</v>
      </c>
      <c r="K47" s="335" t="s">
        <v>2539</v>
      </c>
      <c r="L47" s="335"/>
      <c r="M47" s="335" t="s">
        <v>2652</v>
      </c>
      <c r="N47" s="335" t="s">
        <v>2653</v>
      </c>
      <c r="O47" s="335" t="s">
        <v>2551</v>
      </c>
      <c r="P47" s="335" t="s">
        <v>2543</v>
      </c>
      <c r="Q47" s="226"/>
    </row>
    <row r="48" spans="1:17" ht="12.75">
      <c r="A48" s="335"/>
      <c r="B48" s="335" t="s">
        <v>635</v>
      </c>
      <c r="C48" s="335" t="s">
        <v>2654</v>
      </c>
      <c r="D48" s="335" t="s">
        <v>785</v>
      </c>
      <c r="E48" s="336">
        <v>580</v>
      </c>
      <c r="F48" s="335" t="s">
        <v>639</v>
      </c>
      <c r="G48" s="335" t="s">
        <v>636</v>
      </c>
      <c r="H48" s="335" t="s">
        <v>220</v>
      </c>
      <c r="I48" s="335" t="s">
        <v>632</v>
      </c>
      <c r="J48" s="335" t="s">
        <v>2555</v>
      </c>
      <c r="K48" s="335" t="s">
        <v>2539</v>
      </c>
      <c r="L48" s="335"/>
      <c r="M48" s="335" t="s">
        <v>2655</v>
      </c>
      <c r="N48" s="335" t="s">
        <v>2656</v>
      </c>
      <c r="O48" s="335" t="s">
        <v>2571</v>
      </c>
      <c r="P48" s="335" t="s">
        <v>2543</v>
      </c>
      <c r="Q48" s="226"/>
    </row>
    <row r="49" spans="1:17" ht="12.75">
      <c r="A49" s="335"/>
      <c r="B49" s="335" t="s">
        <v>635</v>
      </c>
      <c r="C49" s="335" t="s">
        <v>2657</v>
      </c>
      <c r="D49" s="335" t="s">
        <v>773</v>
      </c>
      <c r="E49" s="337">
        <v>1000</v>
      </c>
      <c r="F49" s="335" t="s">
        <v>639</v>
      </c>
      <c r="G49" s="335" t="s">
        <v>636</v>
      </c>
      <c r="H49" s="335" t="s">
        <v>220</v>
      </c>
      <c r="I49" s="335" t="s">
        <v>2658</v>
      </c>
      <c r="J49" s="335" t="s">
        <v>2659</v>
      </c>
      <c r="K49" s="335" t="s">
        <v>2539</v>
      </c>
      <c r="L49" s="335"/>
      <c r="M49" s="335" t="s">
        <v>2660</v>
      </c>
      <c r="N49" s="335" t="s">
        <v>2661</v>
      </c>
      <c r="O49" s="335" t="s">
        <v>2571</v>
      </c>
      <c r="P49" s="335" t="s">
        <v>2543</v>
      </c>
      <c r="Q49" s="226"/>
    </row>
    <row r="50" spans="1:17" ht="12.75">
      <c r="A50" s="335"/>
      <c r="B50" s="335" t="s">
        <v>635</v>
      </c>
      <c r="C50" s="335" t="s">
        <v>2662</v>
      </c>
      <c r="D50" s="335" t="s">
        <v>775</v>
      </c>
      <c r="E50" s="336">
        <v>155.22</v>
      </c>
      <c r="F50" s="335" t="s">
        <v>639</v>
      </c>
      <c r="G50" s="335" t="s">
        <v>636</v>
      </c>
      <c r="H50" s="335" t="s">
        <v>220</v>
      </c>
      <c r="I50" s="335" t="s">
        <v>2548</v>
      </c>
      <c r="J50" s="335" t="s">
        <v>2549</v>
      </c>
      <c r="K50" s="335" t="s">
        <v>2539</v>
      </c>
      <c r="L50" s="335"/>
      <c r="M50" s="335" t="s">
        <v>2663</v>
      </c>
      <c r="N50" s="335" t="s">
        <v>2664</v>
      </c>
      <c r="O50" s="335" t="s">
        <v>2551</v>
      </c>
      <c r="P50" s="335" t="s">
        <v>2543</v>
      </c>
      <c r="Q50" s="226"/>
    </row>
    <row r="51" spans="1:17" ht="12.75">
      <c r="A51" s="335"/>
      <c r="B51" s="335" t="s">
        <v>635</v>
      </c>
      <c r="C51" s="335" t="s">
        <v>2665</v>
      </c>
      <c r="D51" s="335" t="s">
        <v>777</v>
      </c>
      <c r="E51" s="337">
        <v>2411.76</v>
      </c>
      <c r="F51" s="335" t="s">
        <v>639</v>
      </c>
      <c r="G51" s="335" t="s">
        <v>636</v>
      </c>
      <c r="H51" s="335" t="s">
        <v>220</v>
      </c>
      <c r="I51" s="335" t="s">
        <v>2548</v>
      </c>
      <c r="J51" s="335" t="s">
        <v>2553</v>
      </c>
      <c r="K51" s="335" t="s">
        <v>2539</v>
      </c>
      <c r="L51" s="335"/>
      <c r="M51" s="335" t="s">
        <v>2663</v>
      </c>
      <c r="N51" s="335" t="s">
        <v>2664</v>
      </c>
      <c r="O51" s="335" t="s">
        <v>2551</v>
      </c>
      <c r="P51" s="335" t="s">
        <v>2543</v>
      </c>
      <c r="Q51" s="226"/>
    </row>
    <row r="52" spans="1:17" ht="12.75">
      <c r="A52" s="335"/>
      <c r="B52" s="335" t="s">
        <v>635</v>
      </c>
      <c r="C52" s="335" t="s">
        <v>2666</v>
      </c>
      <c r="D52" s="335" t="s">
        <v>779</v>
      </c>
      <c r="E52" s="336">
        <v>9.36</v>
      </c>
      <c r="F52" s="335" t="s">
        <v>639</v>
      </c>
      <c r="G52" s="335" t="s">
        <v>636</v>
      </c>
      <c r="H52" s="335" t="s">
        <v>220</v>
      </c>
      <c r="I52" s="335" t="s">
        <v>2548</v>
      </c>
      <c r="J52" s="335" t="s">
        <v>2603</v>
      </c>
      <c r="K52" s="335" t="s">
        <v>2539</v>
      </c>
      <c r="L52" s="335"/>
      <c r="M52" s="335" t="s">
        <v>2663</v>
      </c>
      <c r="N52" s="335" t="s">
        <v>2664</v>
      </c>
      <c r="O52" s="335" t="s">
        <v>2551</v>
      </c>
      <c r="P52" s="335" t="s">
        <v>2543</v>
      </c>
      <c r="Q52" s="226"/>
    </row>
    <row r="53" spans="1:17" ht="12.75">
      <c r="A53" s="335"/>
      <c r="B53" s="335" t="s">
        <v>635</v>
      </c>
      <c r="C53" s="335" t="s">
        <v>2667</v>
      </c>
      <c r="D53" s="335" t="s">
        <v>781</v>
      </c>
      <c r="E53" s="336">
        <v>241.14</v>
      </c>
      <c r="F53" s="335" t="s">
        <v>639</v>
      </c>
      <c r="G53" s="335" t="s">
        <v>636</v>
      </c>
      <c r="H53" s="335" t="s">
        <v>220</v>
      </c>
      <c r="I53" s="335" t="s">
        <v>2548</v>
      </c>
      <c r="J53" s="335" t="s">
        <v>2605</v>
      </c>
      <c r="K53" s="335" t="s">
        <v>2539</v>
      </c>
      <c r="L53" s="335"/>
      <c r="M53" s="335" t="s">
        <v>2663</v>
      </c>
      <c r="N53" s="335" t="s">
        <v>2664</v>
      </c>
      <c r="O53" s="335" t="s">
        <v>2551</v>
      </c>
      <c r="P53" s="335" t="s">
        <v>2543</v>
      </c>
      <c r="Q53" s="226"/>
    </row>
    <row r="54" spans="1:17" ht="12.75">
      <c r="A54" s="335"/>
      <c r="B54" s="335" t="s">
        <v>635</v>
      </c>
      <c r="C54" s="335" t="s">
        <v>2668</v>
      </c>
      <c r="D54" s="335" t="s">
        <v>783</v>
      </c>
      <c r="E54" s="336">
        <v>488.5</v>
      </c>
      <c r="F54" s="335" t="s">
        <v>639</v>
      </c>
      <c r="G54" s="335" t="s">
        <v>636</v>
      </c>
      <c r="H54" s="335" t="s">
        <v>220</v>
      </c>
      <c r="I54" s="335" t="s">
        <v>2548</v>
      </c>
      <c r="J54" s="335" t="s">
        <v>2607</v>
      </c>
      <c r="K54" s="335" t="s">
        <v>2539</v>
      </c>
      <c r="L54" s="335"/>
      <c r="M54" s="335" t="s">
        <v>2663</v>
      </c>
      <c r="N54" s="335" t="s">
        <v>2664</v>
      </c>
      <c r="O54" s="335" t="s">
        <v>2551</v>
      </c>
      <c r="P54" s="335" t="s">
        <v>2543</v>
      </c>
      <c r="Q54" s="226"/>
    </row>
    <row r="55" spans="1:17" ht="12.75">
      <c r="A55" s="335"/>
      <c r="B55" s="335" t="s">
        <v>635</v>
      </c>
      <c r="C55" s="335" t="s">
        <v>2669</v>
      </c>
      <c r="D55" s="335" t="s">
        <v>757</v>
      </c>
      <c r="E55" s="337">
        <v>2000</v>
      </c>
      <c r="F55" s="335" t="s">
        <v>639</v>
      </c>
      <c r="G55" s="335" t="s">
        <v>636</v>
      </c>
      <c r="H55" s="335" t="s">
        <v>220</v>
      </c>
      <c r="I55" s="335" t="s">
        <v>2560</v>
      </c>
      <c r="J55" s="335" t="s">
        <v>2561</v>
      </c>
      <c r="K55" s="335" t="s">
        <v>2539</v>
      </c>
      <c r="L55" s="335"/>
      <c r="M55" s="335" t="s">
        <v>2670</v>
      </c>
      <c r="N55" s="335" t="s">
        <v>2671</v>
      </c>
      <c r="O55" s="335" t="s">
        <v>2551</v>
      </c>
      <c r="P55" s="335" t="s">
        <v>2543</v>
      </c>
      <c r="Q55" s="226"/>
    </row>
    <row r="56" spans="1:17" ht="12.75">
      <c r="A56" s="335"/>
      <c r="B56" s="335" t="s">
        <v>635</v>
      </c>
      <c r="C56" s="335" t="s">
        <v>1245</v>
      </c>
      <c r="D56" s="335" t="s">
        <v>751</v>
      </c>
      <c r="E56" s="337">
        <v>22779.07</v>
      </c>
      <c r="F56" s="335" t="s">
        <v>639</v>
      </c>
      <c r="G56" s="335" t="s">
        <v>636</v>
      </c>
      <c r="H56" s="335" t="s">
        <v>315</v>
      </c>
      <c r="I56" s="335" t="s">
        <v>2577</v>
      </c>
      <c r="J56" s="335" t="s">
        <v>2578</v>
      </c>
      <c r="K56" s="335" t="s">
        <v>2539</v>
      </c>
      <c r="L56" s="335"/>
      <c r="M56" s="335" t="s">
        <v>2672</v>
      </c>
      <c r="N56" s="335" t="s">
        <v>2673</v>
      </c>
      <c r="O56" s="335" t="s">
        <v>2571</v>
      </c>
      <c r="P56" s="335" t="s">
        <v>2543</v>
      </c>
      <c r="Q56" s="226"/>
    </row>
    <row r="57" spans="1:17" ht="12.75">
      <c r="A57" s="335"/>
      <c r="B57" s="335" t="s">
        <v>635</v>
      </c>
      <c r="C57" s="335" t="s">
        <v>1245</v>
      </c>
      <c r="D57" s="335" t="s">
        <v>737</v>
      </c>
      <c r="E57" s="337">
        <v>11817.25</v>
      </c>
      <c r="F57" s="335" t="s">
        <v>639</v>
      </c>
      <c r="G57" s="335" t="s">
        <v>636</v>
      </c>
      <c r="H57" s="335" t="s">
        <v>315</v>
      </c>
      <c r="I57" s="335" t="s">
        <v>2593</v>
      </c>
      <c r="J57" s="335" t="s">
        <v>2629</v>
      </c>
      <c r="K57" s="335" t="s">
        <v>2539</v>
      </c>
      <c r="L57" s="335"/>
      <c r="M57" s="335" t="s">
        <v>2674</v>
      </c>
      <c r="N57" s="335" t="s">
        <v>2673</v>
      </c>
      <c r="O57" s="335" t="s">
        <v>2580</v>
      </c>
      <c r="P57" s="335" t="s">
        <v>2543</v>
      </c>
      <c r="Q57" s="226"/>
    </row>
    <row r="58" spans="1:17" ht="12.75">
      <c r="A58" s="335"/>
      <c r="B58" s="335" t="s">
        <v>635</v>
      </c>
      <c r="C58" s="335" t="s">
        <v>1245</v>
      </c>
      <c r="D58" s="335" t="s">
        <v>740</v>
      </c>
      <c r="E58" s="337">
        <v>2354.74</v>
      </c>
      <c r="F58" s="335" t="s">
        <v>639</v>
      </c>
      <c r="G58" s="335" t="s">
        <v>636</v>
      </c>
      <c r="H58" s="335" t="s">
        <v>220</v>
      </c>
      <c r="I58" s="335" t="s">
        <v>2564</v>
      </c>
      <c r="J58" s="335" t="s">
        <v>2565</v>
      </c>
      <c r="K58" s="335" t="s">
        <v>2539</v>
      </c>
      <c r="L58" s="335"/>
      <c r="M58" s="335" t="s">
        <v>2675</v>
      </c>
      <c r="N58" s="335" t="s">
        <v>2673</v>
      </c>
      <c r="O58" s="335" t="s">
        <v>2580</v>
      </c>
      <c r="P58" s="335" t="s">
        <v>2543</v>
      </c>
      <c r="Q58" s="226"/>
    </row>
    <row r="59" spans="1:17" ht="12.75">
      <c r="A59" s="335"/>
      <c r="B59" s="335" t="s">
        <v>635</v>
      </c>
      <c r="C59" s="335" t="s">
        <v>1245</v>
      </c>
      <c r="D59" s="335" t="s">
        <v>743</v>
      </c>
      <c r="E59" s="337">
        <v>3175.8</v>
      </c>
      <c r="F59" s="335" t="s">
        <v>639</v>
      </c>
      <c r="G59" s="335" t="s">
        <v>636</v>
      </c>
      <c r="H59" s="335" t="s">
        <v>220</v>
      </c>
      <c r="I59" s="335" t="s">
        <v>2568</v>
      </c>
      <c r="J59" s="335" t="s">
        <v>2569</v>
      </c>
      <c r="K59" s="335" t="s">
        <v>2539</v>
      </c>
      <c r="L59" s="335"/>
      <c r="M59" s="335" t="s">
        <v>2676</v>
      </c>
      <c r="N59" s="335" t="s">
        <v>2673</v>
      </c>
      <c r="O59" s="335" t="s">
        <v>2571</v>
      </c>
      <c r="P59" s="335" t="s">
        <v>2543</v>
      </c>
      <c r="Q59" s="226"/>
    </row>
    <row r="60" spans="1:17" ht="12.75">
      <c r="A60" s="335"/>
      <c r="B60" s="335" t="s">
        <v>635</v>
      </c>
      <c r="C60" s="335" t="s">
        <v>1245</v>
      </c>
      <c r="D60" s="335" t="s">
        <v>745</v>
      </c>
      <c r="E60" s="337">
        <v>2647.4</v>
      </c>
      <c r="F60" s="335" t="s">
        <v>639</v>
      </c>
      <c r="G60" s="335" t="s">
        <v>636</v>
      </c>
      <c r="H60" s="335" t="s">
        <v>315</v>
      </c>
      <c r="I60" s="335" t="s">
        <v>2568</v>
      </c>
      <c r="J60" s="335" t="s">
        <v>2569</v>
      </c>
      <c r="K60" s="335" t="s">
        <v>2539</v>
      </c>
      <c r="L60" s="335"/>
      <c r="M60" s="335" t="s">
        <v>2676</v>
      </c>
      <c r="N60" s="335" t="s">
        <v>2673</v>
      </c>
      <c r="O60" s="335" t="s">
        <v>2571</v>
      </c>
      <c r="P60" s="335" t="s">
        <v>2543</v>
      </c>
      <c r="Q60" s="226"/>
    </row>
    <row r="61" spans="1:17" ht="12.75">
      <c r="A61" s="335"/>
      <c r="B61" s="335" t="s">
        <v>635</v>
      </c>
      <c r="C61" s="335" t="s">
        <v>1245</v>
      </c>
      <c r="D61" s="335" t="s">
        <v>753</v>
      </c>
      <c r="E61" s="337">
        <v>9566.77</v>
      </c>
      <c r="F61" s="335" t="s">
        <v>639</v>
      </c>
      <c r="G61" s="335" t="s">
        <v>636</v>
      </c>
      <c r="H61" s="335" t="s">
        <v>220</v>
      </c>
      <c r="I61" s="335" t="s">
        <v>2587</v>
      </c>
      <c r="J61" s="335" t="s">
        <v>2588</v>
      </c>
      <c r="K61" s="335" t="s">
        <v>2539</v>
      </c>
      <c r="L61" s="335"/>
      <c r="M61" s="335" t="s">
        <v>2677</v>
      </c>
      <c r="N61" s="335" t="s">
        <v>2673</v>
      </c>
      <c r="O61" s="335" t="s">
        <v>2580</v>
      </c>
      <c r="P61" s="335" t="s">
        <v>2543</v>
      </c>
      <c r="Q61" s="226"/>
    </row>
    <row r="62" spans="1:17" ht="12.75">
      <c r="A62" s="335"/>
      <c r="B62" s="335" t="s">
        <v>635</v>
      </c>
      <c r="C62" s="335" t="s">
        <v>1245</v>
      </c>
      <c r="D62" s="335" t="s">
        <v>747</v>
      </c>
      <c r="E62" s="336">
        <v>300</v>
      </c>
      <c r="F62" s="335" t="s">
        <v>639</v>
      </c>
      <c r="G62" s="335" t="s">
        <v>636</v>
      </c>
      <c r="H62" s="335" t="s">
        <v>220</v>
      </c>
      <c r="I62" s="335" t="s">
        <v>2537</v>
      </c>
      <c r="J62" s="335" t="s">
        <v>2545</v>
      </c>
      <c r="K62" s="335" t="s">
        <v>2539</v>
      </c>
      <c r="L62" s="335"/>
      <c r="M62" s="335" t="s">
        <v>2678</v>
      </c>
      <c r="N62" s="335" t="s">
        <v>2673</v>
      </c>
      <c r="O62" s="335" t="s">
        <v>2542</v>
      </c>
      <c r="P62" s="335" t="s">
        <v>2543</v>
      </c>
      <c r="Q62" s="226"/>
    </row>
    <row r="63" spans="1:17" ht="12.75">
      <c r="A63" s="335"/>
      <c r="B63" s="335" t="s">
        <v>635</v>
      </c>
      <c r="C63" s="335" t="s">
        <v>1245</v>
      </c>
      <c r="D63" s="335" t="s">
        <v>759</v>
      </c>
      <c r="E63" s="336">
        <v>500</v>
      </c>
      <c r="F63" s="335" t="s">
        <v>639</v>
      </c>
      <c r="G63" s="335" t="s">
        <v>636</v>
      </c>
      <c r="H63" s="335" t="s">
        <v>220</v>
      </c>
      <c r="I63" s="335" t="s">
        <v>2537</v>
      </c>
      <c r="J63" s="335" t="s">
        <v>2538</v>
      </c>
      <c r="K63" s="335" t="s">
        <v>2539</v>
      </c>
      <c r="L63" s="335"/>
      <c r="M63" s="335" t="s">
        <v>2679</v>
      </c>
      <c r="N63" s="335" t="s">
        <v>2673</v>
      </c>
      <c r="O63" s="335" t="s">
        <v>2542</v>
      </c>
      <c r="P63" s="335" t="s">
        <v>2543</v>
      </c>
      <c r="Q63" s="226"/>
    </row>
    <row r="64" spans="1:17" ht="12.75">
      <c r="A64" s="335"/>
      <c r="B64" s="335" t="s">
        <v>635</v>
      </c>
      <c r="C64" s="335" t="s">
        <v>1245</v>
      </c>
      <c r="D64" s="335" t="s">
        <v>767</v>
      </c>
      <c r="E64" s="337">
        <v>1758.9</v>
      </c>
      <c r="F64" s="335" t="s">
        <v>639</v>
      </c>
      <c r="G64" s="335" t="s">
        <v>636</v>
      </c>
      <c r="H64" s="335" t="s">
        <v>220</v>
      </c>
      <c r="I64" s="335" t="s">
        <v>331</v>
      </c>
      <c r="J64" s="335" t="s">
        <v>2583</v>
      </c>
      <c r="K64" s="335" t="s">
        <v>2539</v>
      </c>
      <c r="L64" s="335"/>
      <c r="M64" s="335" t="s">
        <v>2680</v>
      </c>
      <c r="N64" s="335" t="s">
        <v>2673</v>
      </c>
      <c r="O64" s="335" t="s">
        <v>2542</v>
      </c>
      <c r="P64" s="335" t="s">
        <v>2543</v>
      </c>
      <c r="Q64" s="226"/>
    </row>
    <row r="65" spans="1:17" ht="12.75">
      <c r="A65" s="335"/>
      <c r="B65" s="335" t="s">
        <v>635</v>
      </c>
      <c r="C65" s="335" t="s">
        <v>1245</v>
      </c>
      <c r="D65" s="335" t="s">
        <v>769</v>
      </c>
      <c r="E65" s="337">
        <v>1113.17</v>
      </c>
      <c r="F65" s="335" t="s">
        <v>639</v>
      </c>
      <c r="G65" s="335" t="s">
        <v>636</v>
      </c>
      <c r="H65" s="335" t="s">
        <v>220</v>
      </c>
      <c r="I65" s="335" t="s">
        <v>331</v>
      </c>
      <c r="J65" s="335" t="s">
        <v>2581</v>
      </c>
      <c r="K65" s="335" t="s">
        <v>2539</v>
      </c>
      <c r="L65" s="335"/>
      <c r="M65" s="335" t="s">
        <v>2681</v>
      </c>
      <c r="N65" s="335" t="s">
        <v>2673</v>
      </c>
      <c r="O65" s="335" t="s">
        <v>2542</v>
      </c>
      <c r="P65" s="335" t="s">
        <v>2543</v>
      </c>
      <c r="Q65" s="226"/>
    </row>
    <row r="66" spans="1:17" ht="12.75">
      <c r="A66" s="335"/>
      <c r="B66" s="335" t="s">
        <v>635</v>
      </c>
      <c r="C66" s="335" t="s">
        <v>1245</v>
      </c>
      <c r="D66" s="335" t="s">
        <v>771</v>
      </c>
      <c r="E66" s="337">
        <v>2000</v>
      </c>
      <c r="F66" s="335" t="s">
        <v>639</v>
      </c>
      <c r="G66" s="335" t="s">
        <v>636</v>
      </c>
      <c r="H66" s="335" t="s">
        <v>220</v>
      </c>
      <c r="I66" s="335" t="s">
        <v>2590</v>
      </c>
      <c r="J66" s="335" t="s">
        <v>2591</v>
      </c>
      <c r="K66" s="335" t="s">
        <v>2539</v>
      </c>
      <c r="L66" s="335"/>
      <c r="M66" s="335" t="s">
        <v>2682</v>
      </c>
      <c r="N66" s="335" t="s">
        <v>2673</v>
      </c>
      <c r="O66" s="335" t="s">
        <v>2580</v>
      </c>
      <c r="P66" s="335" t="s">
        <v>2543</v>
      </c>
      <c r="Q66" s="226"/>
    </row>
    <row r="67" spans="1:17" ht="12.75">
      <c r="A67" s="335"/>
      <c r="B67" s="335" t="s">
        <v>635</v>
      </c>
      <c r="C67" s="335" t="s">
        <v>1245</v>
      </c>
      <c r="D67" s="335" t="s">
        <v>787</v>
      </c>
      <c r="E67" s="337">
        <v>2400</v>
      </c>
      <c r="F67" s="335" t="s">
        <v>639</v>
      </c>
      <c r="G67" s="335" t="s">
        <v>636</v>
      </c>
      <c r="H67" s="335" t="s">
        <v>220</v>
      </c>
      <c r="I67" s="335" t="s">
        <v>436</v>
      </c>
      <c r="J67" s="335" t="s">
        <v>2585</v>
      </c>
      <c r="K67" s="335" t="s">
        <v>2539</v>
      </c>
      <c r="L67" s="335"/>
      <c r="M67" s="335" t="s">
        <v>2683</v>
      </c>
      <c r="N67" s="335" t="s">
        <v>2673</v>
      </c>
      <c r="O67" s="335" t="s">
        <v>2571</v>
      </c>
      <c r="P67" s="335" t="s">
        <v>2543</v>
      </c>
      <c r="Q67" s="226"/>
    </row>
    <row r="68" spans="1:17" ht="12.75">
      <c r="A68" s="335"/>
      <c r="B68" s="335" t="s">
        <v>635</v>
      </c>
      <c r="C68" s="335" t="s">
        <v>1245</v>
      </c>
      <c r="D68" s="335" t="s">
        <v>789</v>
      </c>
      <c r="E68" s="336">
        <v>707.34</v>
      </c>
      <c r="F68" s="335" t="s">
        <v>639</v>
      </c>
      <c r="G68" s="335" t="s">
        <v>636</v>
      </c>
      <c r="H68" s="335" t="s">
        <v>220</v>
      </c>
      <c r="I68" s="335" t="s">
        <v>2574</v>
      </c>
      <c r="J68" s="335" t="s">
        <v>2575</v>
      </c>
      <c r="K68" s="335" t="s">
        <v>2539</v>
      </c>
      <c r="L68" s="335"/>
      <c r="M68" s="335" t="s">
        <v>2684</v>
      </c>
      <c r="N68" s="335" t="s">
        <v>2673</v>
      </c>
      <c r="O68" s="335" t="s">
        <v>2571</v>
      </c>
      <c r="P68" s="335" t="s">
        <v>2543</v>
      </c>
      <c r="Q68" s="226"/>
    </row>
    <row r="69" spans="1:17" ht="12.75">
      <c r="A69" s="335"/>
      <c r="B69" s="335" t="s">
        <v>635</v>
      </c>
      <c r="C69" s="335" t="s">
        <v>2685</v>
      </c>
      <c r="D69" s="335" t="s">
        <v>826</v>
      </c>
      <c r="E69" s="337">
        <v>1180</v>
      </c>
      <c r="F69" s="335" t="s">
        <v>639</v>
      </c>
      <c r="G69" s="335" t="s">
        <v>636</v>
      </c>
      <c r="H69" s="335" t="s">
        <v>220</v>
      </c>
      <c r="I69" s="335" t="s">
        <v>632</v>
      </c>
      <c r="J69" s="335" t="s">
        <v>2555</v>
      </c>
      <c r="K69" s="335" t="s">
        <v>2539</v>
      </c>
      <c r="L69" s="335"/>
      <c r="M69" s="335" t="s">
        <v>2686</v>
      </c>
      <c r="N69" s="335" t="s">
        <v>2687</v>
      </c>
      <c r="O69" s="335" t="s">
        <v>2571</v>
      </c>
      <c r="P69" s="335" t="s">
        <v>2543</v>
      </c>
      <c r="Q69" s="226"/>
    </row>
    <row r="70" spans="1:17" ht="12.75">
      <c r="A70" s="335"/>
      <c r="B70" s="335" t="s">
        <v>635</v>
      </c>
      <c r="C70" s="335" t="s">
        <v>2688</v>
      </c>
      <c r="D70" s="335" t="s">
        <v>801</v>
      </c>
      <c r="E70" s="337">
        <v>6314</v>
      </c>
      <c r="F70" s="335" t="s">
        <v>639</v>
      </c>
      <c r="G70" s="335" t="s">
        <v>636</v>
      </c>
      <c r="H70" s="335" t="s">
        <v>220</v>
      </c>
      <c r="I70" s="335" t="s">
        <v>2689</v>
      </c>
      <c r="J70" s="335" t="s">
        <v>2690</v>
      </c>
      <c r="K70" s="335" t="s">
        <v>2539</v>
      </c>
      <c r="L70" s="335"/>
      <c r="M70" s="335" t="s">
        <v>384</v>
      </c>
      <c r="N70" s="335" t="s">
        <v>2691</v>
      </c>
      <c r="O70" s="335" t="s">
        <v>2571</v>
      </c>
      <c r="P70" s="335" t="s">
        <v>2543</v>
      </c>
      <c r="Q70" s="226"/>
    </row>
    <row r="71" spans="1:17" ht="12.75">
      <c r="A71" s="335"/>
      <c r="B71" s="335" t="s">
        <v>635</v>
      </c>
      <c r="C71" s="335" t="s">
        <v>2692</v>
      </c>
      <c r="D71" s="335" t="s">
        <v>791</v>
      </c>
      <c r="E71" s="336">
        <v>141.7</v>
      </c>
      <c r="F71" s="335" t="s">
        <v>639</v>
      </c>
      <c r="G71" s="335" t="s">
        <v>636</v>
      </c>
      <c r="H71" s="335" t="s">
        <v>220</v>
      </c>
      <c r="I71" s="335" t="s">
        <v>2548</v>
      </c>
      <c r="J71" s="335" t="s">
        <v>2549</v>
      </c>
      <c r="K71" s="335" t="s">
        <v>2539</v>
      </c>
      <c r="L71" s="335"/>
      <c r="M71" s="335" t="s">
        <v>2693</v>
      </c>
      <c r="N71" s="335" t="s">
        <v>2694</v>
      </c>
      <c r="O71" s="335" t="s">
        <v>2551</v>
      </c>
      <c r="P71" s="335" t="s">
        <v>2543</v>
      </c>
      <c r="Q71" s="226"/>
    </row>
    <row r="72" spans="1:17" ht="12.75">
      <c r="A72" s="335"/>
      <c r="B72" s="335" t="s">
        <v>635</v>
      </c>
      <c r="C72" s="335" t="s">
        <v>2695</v>
      </c>
      <c r="D72" s="335" t="s">
        <v>793</v>
      </c>
      <c r="E72" s="337">
        <v>1817.14</v>
      </c>
      <c r="F72" s="335" t="s">
        <v>639</v>
      </c>
      <c r="G72" s="335" t="s">
        <v>636</v>
      </c>
      <c r="H72" s="335" t="s">
        <v>220</v>
      </c>
      <c r="I72" s="335" t="s">
        <v>2548</v>
      </c>
      <c r="J72" s="335" t="s">
        <v>2553</v>
      </c>
      <c r="K72" s="335" t="s">
        <v>2539</v>
      </c>
      <c r="L72" s="335"/>
      <c r="M72" s="335" t="s">
        <v>2693</v>
      </c>
      <c r="N72" s="335" t="s">
        <v>2694</v>
      </c>
      <c r="O72" s="335" t="s">
        <v>2551</v>
      </c>
      <c r="P72" s="335" t="s">
        <v>2543</v>
      </c>
      <c r="Q72" s="226"/>
    </row>
    <row r="73" spans="1:17" ht="12.75">
      <c r="A73" s="335"/>
      <c r="B73" s="335" t="s">
        <v>635</v>
      </c>
      <c r="C73" s="335" t="s">
        <v>2696</v>
      </c>
      <c r="D73" s="335" t="s">
        <v>795</v>
      </c>
      <c r="E73" s="336">
        <v>12.48</v>
      </c>
      <c r="F73" s="335" t="s">
        <v>639</v>
      </c>
      <c r="G73" s="335" t="s">
        <v>636</v>
      </c>
      <c r="H73" s="335" t="s">
        <v>220</v>
      </c>
      <c r="I73" s="335" t="s">
        <v>2548</v>
      </c>
      <c r="J73" s="335" t="s">
        <v>2603</v>
      </c>
      <c r="K73" s="335" t="s">
        <v>2539</v>
      </c>
      <c r="L73" s="335"/>
      <c r="M73" s="335" t="s">
        <v>2693</v>
      </c>
      <c r="N73" s="335" t="s">
        <v>2694</v>
      </c>
      <c r="O73" s="335" t="s">
        <v>2551</v>
      </c>
      <c r="P73" s="335" t="s">
        <v>2543</v>
      </c>
      <c r="Q73" s="226"/>
    </row>
    <row r="74" spans="1:17" ht="12.75">
      <c r="A74" s="335"/>
      <c r="B74" s="335" t="s">
        <v>635</v>
      </c>
      <c r="C74" s="335" t="s">
        <v>2697</v>
      </c>
      <c r="D74" s="335" t="s">
        <v>797</v>
      </c>
      <c r="E74" s="336">
        <v>241.14</v>
      </c>
      <c r="F74" s="335" t="s">
        <v>639</v>
      </c>
      <c r="G74" s="335" t="s">
        <v>636</v>
      </c>
      <c r="H74" s="335" t="s">
        <v>220</v>
      </c>
      <c r="I74" s="335" t="s">
        <v>2548</v>
      </c>
      <c r="J74" s="335" t="s">
        <v>2605</v>
      </c>
      <c r="K74" s="335" t="s">
        <v>2539</v>
      </c>
      <c r="L74" s="335"/>
      <c r="M74" s="335" t="s">
        <v>2693</v>
      </c>
      <c r="N74" s="335" t="s">
        <v>2694</v>
      </c>
      <c r="O74" s="335" t="s">
        <v>2551</v>
      </c>
      <c r="P74" s="335" t="s">
        <v>2543</v>
      </c>
      <c r="Q74" s="226"/>
    </row>
    <row r="75" spans="1:17" ht="12.75">
      <c r="A75" s="335"/>
      <c r="B75" s="335" t="s">
        <v>635</v>
      </c>
      <c r="C75" s="335" t="s">
        <v>2698</v>
      </c>
      <c r="D75" s="335" t="s">
        <v>799</v>
      </c>
      <c r="E75" s="336">
        <v>488.5</v>
      </c>
      <c r="F75" s="335" t="s">
        <v>639</v>
      </c>
      <c r="G75" s="335" t="s">
        <v>636</v>
      </c>
      <c r="H75" s="335" t="s">
        <v>220</v>
      </c>
      <c r="I75" s="335" t="s">
        <v>2548</v>
      </c>
      <c r="J75" s="335" t="s">
        <v>2607</v>
      </c>
      <c r="K75" s="335" t="s">
        <v>2539</v>
      </c>
      <c r="L75" s="335"/>
      <c r="M75" s="335" t="s">
        <v>2693</v>
      </c>
      <c r="N75" s="335" t="s">
        <v>2694</v>
      </c>
      <c r="O75" s="335" t="s">
        <v>2551</v>
      </c>
      <c r="P75" s="335" t="s">
        <v>2543</v>
      </c>
      <c r="Q75" s="226"/>
    </row>
    <row r="76" spans="1:17" ht="12.75">
      <c r="A76" s="335"/>
      <c r="B76" s="335" t="s">
        <v>635</v>
      </c>
      <c r="C76" s="335" t="s">
        <v>2699</v>
      </c>
      <c r="D76" s="335" t="s">
        <v>854</v>
      </c>
      <c r="E76" s="337">
        <v>1900</v>
      </c>
      <c r="F76" s="335" t="s">
        <v>639</v>
      </c>
      <c r="G76" s="335" t="s">
        <v>636</v>
      </c>
      <c r="H76" s="335" t="s">
        <v>220</v>
      </c>
      <c r="I76" s="335" t="s">
        <v>632</v>
      </c>
      <c r="J76" s="335" t="s">
        <v>2555</v>
      </c>
      <c r="K76" s="335" t="s">
        <v>2539</v>
      </c>
      <c r="L76" s="335"/>
      <c r="M76" s="335" t="s">
        <v>2700</v>
      </c>
      <c r="N76" s="335" t="s">
        <v>2701</v>
      </c>
      <c r="O76" s="335" t="s">
        <v>2542</v>
      </c>
      <c r="P76" s="335" t="s">
        <v>2543</v>
      </c>
      <c r="Q76" s="226"/>
    </row>
    <row r="77" spans="1:17" ht="12.75">
      <c r="A77" s="335"/>
      <c r="B77" s="335" t="s">
        <v>635</v>
      </c>
      <c r="C77" s="335" t="s">
        <v>2702</v>
      </c>
      <c r="D77" s="335" t="s">
        <v>840</v>
      </c>
      <c r="E77" s="337">
        <v>2000</v>
      </c>
      <c r="F77" s="335" t="s">
        <v>639</v>
      </c>
      <c r="G77" s="335" t="s">
        <v>636</v>
      </c>
      <c r="H77" s="335" t="s">
        <v>220</v>
      </c>
      <c r="I77" s="335" t="s">
        <v>2560</v>
      </c>
      <c r="J77" s="335" t="s">
        <v>2561</v>
      </c>
      <c r="K77" s="335" t="s">
        <v>2539</v>
      </c>
      <c r="L77" s="335"/>
      <c r="M77" s="335" t="s">
        <v>2683</v>
      </c>
      <c r="N77" s="335" t="s">
        <v>2703</v>
      </c>
      <c r="O77" s="335" t="s">
        <v>2571</v>
      </c>
      <c r="P77" s="335" t="s">
        <v>2543</v>
      </c>
      <c r="Q77" s="226"/>
    </row>
    <row r="78" spans="1:17" ht="12.75">
      <c r="A78" s="335"/>
      <c r="B78" s="335" t="s">
        <v>635</v>
      </c>
      <c r="C78" s="335" t="s">
        <v>2704</v>
      </c>
      <c r="D78" s="335" t="s">
        <v>846</v>
      </c>
      <c r="E78" s="337">
        <v>21842.12</v>
      </c>
      <c r="F78" s="335" t="s">
        <v>639</v>
      </c>
      <c r="G78" s="335" t="s">
        <v>636</v>
      </c>
      <c r="H78" s="335" t="s">
        <v>220</v>
      </c>
      <c r="I78" s="335" t="s">
        <v>2705</v>
      </c>
      <c r="J78" s="335" t="s">
        <v>2706</v>
      </c>
      <c r="K78" s="335" t="s">
        <v>2539</v>
      </c>
      <c r="L78" s="335"/>
      <c r="M78" s="335" t="s">
        <v>2707</v>
      </c>
      <c r="N78" s="335" t="s">
        <v>2708</v>
      </c>
      <c r="O78" s="335" t="s">
        <v>2551</v>
      </c>
      <c r="P78" s="335" t="s">
        <v>2543</v>
      </c>
      <c r="Q78" s="226"/>
    </row>
    <row r="79" spans="1:17" ht="12.75">
      <c r="A79" s="335"/>
      <c r="B79" s="335" t="s">
        <v>635</v>
      </c>
      <c r="C79" s="335" t="s">
        <v>2709</v>
      </c>
      <c r="D79" s="335" t="s">
        <v>862</v>
      </c>
      <c r="E79" s="337">
        <v>2130.44</v>
      </c>
      <c r="F79" s="335" t="s">
        <v>639</v>
      </c>
      <c r="G79" s="335" t="s">
        <v>636</v>
      </c>
      <c r="H79" s="335" t="s">
        <v>220</v>
      </c>
      <c r="I79" s="335" t="s">
        <v>2710</v>
      </c>
      <c r="J79" s="335" t="s">
        <v>2711</v>
      </c>
      <c r="K79" s="335" t="s">
        <v>2539</v>
      </c>
      <c r="L79" s="335"/>
      <c r="M79" s="335" t="s">
        <v>2712</v>
      </c>
      <c r="N79" s="335" t="s">
        <v>2708</v>
      </c>
      <c r="O79" s="335" t="s">
        <v>2551</v>
      </c>
      <c r="P79" s="335" t="s">
        <v>2543</v>
      </c>
      <c r="Q79" s="226"/>
    </row>
    <row r="80" spans="1:17" ht="12.75">
      <c r="A80" s="335"/>
      <c r="B80" s="335" t="s">
        <v>635</v>
      </c>
      <c r="C80" s="335" t="s">
        <v>2713</v>
      </c>
      <c r="D80" s="335" t="s">
        <v>809</v>
      </c>
      <c r="E80" s="337">
        <v>3000</v>
      </c>
      <c r="F80" s="335" t="s">
        <v>639</v>
      </c>
      <c r="G80" s="335" t="s">
        <v>636</v>
      </c>
      <c r="H80" s="335" t="s">
        <v>220</v>
      </c>
      <c r="I80" s="335" t="s">
        <v>2714</v>
      </c>
      <c r="J80" s="335" t="s">
        <v>2715</v>
      </c>
      <c r="K80" s="335" t="s">
        <v>2539</v>
      </c>
      <c r="L80" s="335"/>
      <c r="M80" s="335" t="s">
        <v>2716</v>
      </c>
      <c r="N80" s="335" t="s">
        <v>2717</v>
      </c>
      <c r="O80" s="335" t="s">
        <v>2571</v>
      </c>
      <c r="P80" s="335" t="s">
        <v>2543</v>
      </c>
      <c r="Q80" s="226"/>
    </row>
    <row r="81" spans="1:17" ht="12.75">
      <c r="A81" s="335"/>
      <c r="B81" s="335" t="s">
        <v>635</v>
      </c>
      <c r="C81" s="335" t="s">
        <v>2718</v>
      </c>
      <c r="D81" s="335" t="s">
        <v>803</v>
      </c>
      <c r="E81" s="337">
        <v>2000</v>
      </c>
      <c r="F81" s="335" t="s">
        <v>639</v>
      </c>
      <c r="G81" s="335" t="s">
        <v>636</v>
      </c>
      <c r="H81" s="335" t="s">
        <v>220</v>
      </c>
      <c r="I81" s="335" t="s">
        <v>2590</v>
      </c>
      <c r="J81" s="335" t="s">
        <v>2591</v>
      </c>
      <c r="K81" s="335" t="s">
        <v>2539</v>
      </c>
      <c r="L81" s="335"/>
      <c r="M81" s="335" t="s">
        <v>2719</v>
      </c>
      <c r="N81" s="335" t="s">
        <v>2720</v>
      </c>
      <c r="O81" s="335" t="s">
        <v>2571</v>
      </c>
      <c r="P81" s="335" t="s">
        <v>2543</v>
      </c>
      <c r="Q81" s="226"/>
    </row>
    <row r="82" spans="1:17" ht="12.75">
      <c r="A82" s="335"/>
      <c r="B82" s="335" t="s">
        <v>635</v>
      </c>
      <c r="C82" s="335" t="s">
        <v>2721</v>
      </c>
      <c r="D82" s="335" t="s">
        <v>828</v>
      </c>
      <c r="E82" s="337">
        <v>10359.35</v>
      </c>
      <c r="F82" s="335" t="s">
        <v>639</v>
      </c>
      <c r="G82" s="335" t="s">
        <v>636</v>
      </c>
      <c r="H82" s="335" t="s">
        <v>315</v>
      </c>
      <c r="I82" s="335" t="s">
        <v>2593</v>
      </c>
      <c r="J82" s="335" t="s">
        <v>2629</v>
      </c>
      <c r="K82" s="335" t="s">
        <v>2539</v>
      </c>
      <c r="L82" s="335"/>
      <c r="M82" s="335" t="s">
        <v>2722</v>
      </c>
      <c r="N82" s="335" t="s">
        <v>2720</v>
      </c>
      <c r="O82" s="335" t="s">
        <v>2542</v>
      </c>
      <c r="P82" s="335" t="s">
        <v>2543</v>
      </c>
      <c r="Q82" s="226"/>
    </row>
    <row r="83" spans="1:17" ht="12.75">
      <c r="A83" s="335"/>
      <c r="B83" s="335" t="s">
        <v>635</v>
      </c>
      <c r="C83" s="335" t="s">
        <v>2723</v>
      </c>
      <c r="D83" s="335" t="s">
        <v>830</v>
      </c>
      <c r="E83" s="337">
        <v>3328.16</v>
      </c>
      <c r="F83" s="335" t="s">
        <v>639</v>
      </c>
      <c r="G83" s="335" t="s">
        <v>636</v>
      </c>
      <c r="H83" s="335" t="s">
        <v>315</v>
      </c>
      <c r="I83" s="335" t="s">
        <v>2568</v>
      </c>
      <c r="J83" s="335" t="s">
        <v>2569</v>
      </c>
      <c r="K83" s="335" t="s">
        <v>2539</v>
      </c>
      <c r="L83" s="335"/>
      <c r="M83" s="335" t="s">
        <v>2724</v>
      </c>
      <c r="N83" s="335" t="s">
        <v>2720</v>
      </c>
      <c r="O83" s="335" t="s">
        <v>2571</v>
      </c>
      <c r="P83" s="335" t="s">
        <v>2543</v>
      </c>
      <c r="Q83" s="226"/>
    </row>
    <row r="84" spans="1:17" ht="12.75">
      <c r="A84" s="335"/>
      <c r="B84" s="335" t="s">
        <v>635</v>
      </c>
      <c r="C84" s="335" t="s">
        <v>2725</v>
      </c>
      <c r="D84" s="335" t="s">
        <v>832</v>
      </c>
      <c r="E84" s="337">
        <v>3981.6</v>
      </c>
      <c r="F84" s="335" t="s">
        <v>639</v>
      </c>
      <c r="G84" s="335" t="s">
        <v>636</v>
      </c>
      <c r="H84" s="335" t="s">
        <v>220</v>
      </c>
      <c r="I84" s="335" t="s">
        <v>2568</v>
      </c>
      <c r="J84" s="335" t="s">
        <v>2569</v>
      </c>
      <c r="K84" s="335" t="s">
        <v>2539</v>
      </c>
      <c r="L84" s="335"/>
      <c r="M84" s="335" t="s">
        <v>2724</v>
      </c>
      <c r="N84" s="335" t="s">
        <v>2720</v>
      </c>
      <c r="O84" s="335" t="s">
        <v>2571</v>
      </c>
      <c r="P84" s="335" t="s">
        <v>2543</v>
      </c>
      <c r="Q84" s="226"/>
    </row>
    <row r="85" spans="1:17" ht="12.75">
      <c r="A85" s="335"/>
      <c r="B85" s="335" t="s">
        <v>635</v>
      </c>
      <c r="C85" s="335" t="s">
        <v>2726</v>
      </c>
      <c r="D85" s="335" t="s">
        <v>805</v>
      </c>
      <c r="E85" s="337">
        <v>1600</v>
      </c>
      <c r="F85" s="335" t="s">
        <v>639</v>
      </c>
      <c r="G85" s="335" t="s">
        <v>636</v>
      </c>
      <c r="H85" s="335" t="s">
        <v>220</v>
      </c>
      <c r="I85" s="335" t="s">
        <v>436</v>
      </c>
      <c r="J85" s="335" t="s">
        <v>2585</v>
      </c>
      <c r="K85" s="335" t="s">
        <v>2539</v>
      </c>
      <c r="L85" s="335"/>
      <c r="M85" s="335" t="s">
        <v>2727</v>
      </c>
      <c r="N85" s="335" t="s">
        <v>2720</v>
      </c>
      <c r="O85" s="335" t="s">
        <v>2571</v>
      </c>
      <c r="P85" s="335" t="s">
        <v>2543</v>
      </c>
      <c r="Q85" s="226"/>
    </row>
    <row r="86" spans="1:17" ht="12.75">
      <c r="A86" s="335"/>
      <c r="B86" s="335" t="s">
        <v>635</v>
      </c>
      <c r="C86" s="335" t="s">
        <v>2728</v>
      </c>
      <c r="D86" s="335" t="s">
        <v>842</v>
      </c>
      <c r="E86" s="336">
        <v>500</v>
      </c>
      <c r="F86" s="335" t="s">
        <v>639</v>
      </c>
      <c r="G86" s="335" t="s">
        <v>636</v>
      </c>
      <c r="H86" s="335" t="s">
        <v>220</v>
      </c>
      <c r="I86" s="335" t="s">
        <v>2537</v>
      </c>
      <c r="J86" s="335" t="s">
        <v>2538</v>
      </c>
      <c r="K86" s="335" t="s">
        <v>2539</v>
      </c>
      <c r="L86" s="335"/>
      <c r="M86" s="335" t="s">
        <v>2729</v>
      </c>
      <c r="N86" s="335" t="s">
        <v>2720</v>
      </c>
      <c r="O86" s="335" t="s">
        <v>2542</v>
      </c>
      <c r="P86" s="335" t="s">
        <v>2543</v>
      </c>
      <c r="Q86" s="226"/>
    </row>
    <row r="87" spans="1:17" ht="12.75">
      <c r="A87" s="335"/>
      <c r="B87" s="335" t="s">
        <v>635</v>
      </c>
      <c r="C87" s="335" t="s">
        <v>2730</v>
      </c>
      <c r="D87" s="335" t="s">
        <v>844</v>
      </c>
      <c r="E87" s="336">
        <v>300</v>
      </c>
      <c r="F87" s="335" t="s">
        <v>639</v>
      </c>
      <c r="G87" s="335" t="s">
        <v>636</v>
      </c>
      <c r="H87" s="335" t="s">
        <v>220</v>
      </c>
      <c r="I87" s="335" t="s">
        <v>2537</v>
      </c>
      <c r="J87" s="335" t="s">
        <v>2545</v>
      </c>
      <c r="K87" s="335" t="s">
        <v>2539</v>
      </c>
      <c r="L87" s="335"/>
      <c r="M87" s="335" t="s">
        <v>2731</v>
      </c>
      <c r="N87" s="335" t="s">
        <v>2720</v>
      </c>
      <c r="O87" s="335" t="s">
        <v>2542</v>
      </c>
      <c r="P87" s="335" t="s">
        <v>2543</v>
      </c>
      <c r="Q87" s="226"/>
    </row>
    <row r="88" spans="1:17" ht="12.75">
      <c r="A88" s="335"/>
      <c r="B88" s="335" t="s">
        <v>635</v>
      </c>
      <c r="C88" s="335" t="s">
        <v>2732</v>
      </c>
      <c r="D88" s="335" t="s">
        <v>848</v>
      </c>
      <c r="E88" s="337">
        <v>1113.17</v>
      </c>
      <c r="F88" s="335" t="s">
        <v>639</v>
      </c>
      <c r="G88" s="335" t="s">
        <v>636</v>
      </c>
      <c r="H88" s="335" t="s">
        <v>220</v>
      </c>
      <c r="I88" s="335" t="s">
        <v>331</v>
      </c>
      <c r="J88" s="335" t="s">
        <v>2581</v>
      </c>
      <c r="K88" s="335" t="s">
        <v>2539</v>
      </c>
      <c r="L88" s="335"/>
      <c r="M88" s="335" t="s">
        <v>2733</v>
      </c>
      <c r="N88" s="335" t="s">
        <v>2720</v>
      </c>
      <c r="O88" s="335" t="s">
        <v>2542</v>
      </c>
      <c r="P88" s="335" t="s">
        <v>2543</v>
      </c>
      <c r="Q88" s="226"/>
    </row>
    <row r="89" spans="1:17" ht="12.75">
      <c r="A89" s="335"/>
      <c r="B89" s="335" t="s">
        <v>635</v>
      </c>
      <c r="C89" s="335" t="s">
        <v>2734</v>
      </c>
      <c r="D89" s="335" t="s">
        <v>851</v>
      </c>
      <c r="E89" s="337">
        <v>1758.9</v>
      </c>
      <c r="F89" s="335" t="s">
        <v>639</v>
      </c>
      <c r="G89" s="335" t="s">
        <v>636</v>
      </c>
      <c r="H89" s="335" t="s">
        <v>220</v>
      </c>
      <c r="I89" s="335" t="s">
        <v>331</v>
      </c>
      <c r="J89" s="335" t="s">
        <v>2583</v>
      </c>
      <c r="K89" s="335" t="s">
        <v>2539</v>
      </c>
      <c r="L89" s="335"/>
      <c r="M89" s="335" t="s">
        <v>2735</v>
      </c>
      <c r="N89" s="335" t="s">
        <v>2720</v>
      </c>
      <c r="O89" s="335" t="s">
        <v>2542</v>
      </c>
      <c r="P89" s="335" t="s">
        <v>2543</v>
      </c>
      <c r="Q89" s="226"/>
    </row>
    <row r="90" spans="1:17" ht="12.75">
      <c r="A90" s="335"/>
      <c r="B90" s="335" t="s">
        <v>635</v>
      </c>
      <c r="C90" s="335" t="s">
        <v>2736</v>
      </c>
      <c r="D90" s="335" t="s">
        <v>856</v>
      </c>
      <c r="E90" s="337">
        <v>9773.96</v>
      </c>
      <c r="F90" s="335" t="s">
        <v>639</v>
      </c>
      <c r="G90" s="335" t="s">
        <v>636</v>
      </c>
      <c r="H90" s="335" t="s">
        <v>220</v>
      </c>
      <c r="I90" s="335" t="s">
        <v>2587</v>
      </c>
      <c r="J90" s="335" t="s">
        <v>2588</v>
      </c>
      <c r="K90" s="335" t="s">
        <v>2539</v>
      </c>
      <c r="L90" s="335"/>
      <c r="M90" s="335" t="s">
        <v>2737</v>
      </c>
      <c r="N90" s="335" t="s">
        <v>2720</v>
      </c>
      <c r="O90" s="335" t="s">
        <v>2580</v>
      </c>
      <c r="P90" s="335" t="s">
        <v>2543</v>
      </c>
      <c r="Q90" s="226"/>
    </row>
    <row r="91" spans="1:17" ht="12.75">
      <c r="A91" s="335"/>
      <c r="B91" s="335" t="s">
        <v>635</v>
      </c>
      <c r="C91" s="335" t="s">
        <v>2738</v>
      </c>
      <c r="D91" s="335" t="s">
        <v>858</v>
      </c>
      <c r="E91" s="337">
        <v>2354.74</v>
      </c>
      <c r="F91" s="335" t="s">
        <v>639</v>
      </c>
      <c r="G91" s="335" t="s">
        <v>636</v>
      </c>
      <c r="H91" s="335" t="s">
        <v>220</v>
      </c>
      <c r="I91" s="335" t="s">
        <v>2564</v>
      </c>
      <c r="J91" s="335" t="s">
        <v>2565</v>
      </c>
      <c r="K91" s="335" t="s">
        <v>2539</v>
      </c>
      <c r="L91" s="335"/>
      <c r="M91" s="335" t="s">
        <v>2660</v>
      </c>
      <c r="N91" s="335" t="s">
        <v>2720</v>
      </c>
      <c r="O91" s="335" t="s">
        <v>2551</v>
      </c>
      <c r="P91" s="335" t="s">
        <v>2543</v>
      </c>
      <c r="Q91" s="226"/>
    </row>
    <row r="92" spans="1:17" ht="12.75">
      <c r="A92" s="335"/>
      <c r="B92" s="335" t="s">
        <v>635</v>
      </c>
      <c r="C92" s="335" t="s">
        <v>2739</v>
      </c>
      <c r="D92" s="335" t="s">
        <v>860</v>
      </c>
      <c r="E92" s="336">
        <v>707.34</v>
      </c>
      <c r="F92" s="335" t="s">
        <v>639</v>
      </c>
      <c r="G92" s="335" t="s">
        <v>636</v>
      </c>
      <c r="H92" s="335" t="s">
        <v>220</v>
      </c>
      <c r="I92" s="335" t="s">
        <v>2574</v>
      </c>
      <c r="J92" s="335" t="s">
        <v>2575</v>
      </c>
      <c r="K92" s="335" t="s">
        <v>2539</v>
      </c>
      <c r="L92" s="335"/>
      <c r="M92" s="335" t="s">
        <v>2740</v>
      </c>
      <c r="N92" s="335" t="s">
        <v>2720</v>
      </c>
      <c r="O92" s="335" t="s">
        <v>2571</v>
      </c>
      <c r="P92" s="335" t="s">
        <v>2543</v>
      </c>
      <c r="Q92" s="226"/>
    </row>
    <row r="93" spans="1:17" ht="12.75">
      <c r="A93" s="335"/>
      <c r="B93" s="335" t="s">
        <v>635</v>
      </c>
      <c r="C93" s="335" t="s">
        <v>2741</v>
      </c>
      <c r="D93" s="335" t="s">
        <v>981</v>
      </c>
      <c r="E93" s="337">
        <v>16471.92</v>
      </c>
      <c r="F93" s="335" t="s">
        <v>639</v>
      </c>
      <c r="G93" s="335" t="s">
        <v>636</v>
      </c>
      <c r="H93" s="335" t="s">
        <v>315</v>
      </c>
      <c r="I93" s="335" t="s">
        <v>2577</v>
      </c>
      <c r="J93" s="335" t="s">
        <v>2578</v>
      </c>
      <c r="K93" s="335" t="s">
        <v>2539</v>
      </c>
      <c r="L93" s="335"/>
      <c r="M93" s="335" t="s">
        <v>2742</v>
      </c>
      <c r="N93" s="335" t="s">
        <v>2720</v>
      </c>
      <c r="O93" s="335" t="s">
        <v>2571</v>
      </c>
      <c r="P93" s="335" t="s">
        <v>2543</v>
      </c>
      <c r="Q93" s="226"/>
    </row>
    <row r="94" spans="1:17" ht="12.75">
      <c r="A94" s="335"/>
      <c r="B94" s="335" t="s">
        <v>635</v>
      </c>
      <c r="C94" s="335" t="s">
        <v>2743</v>
      </c>
      <c r="D94" s="335" t="s">
        <v>864</v>
      </c>
      <c r="E94" s="337">
        <v>1500</v>
      </c>
      <c r="F94" s="335" t="s">
        <v>639</v>
      </c>
      <c r="G94" s="335" t="s">
        <v>636</v>
      </c>
      <c r="H94" s="335" t="s">
        <v>220</v>
      </c>
      <c r="I94" s="335" t="s">
        <v>2744</v>
      </c>
      <c r="J94" s="335" t="s">
        <v>2745</v>
      </c>
      <c r="K94" s="335" t="s">
        <v>2539</v>
      </c>
      <c r="L94" s="335"/>
      <c r="M94" s="335" t="s">
        <v>2746</v>
      </c>
      <c r="N94" s="335" t="s">
        <v>2747</v>
      </c>
      <c r="O94" s="335" t="s">
        <v>2551</v>
      </c>
      <c r="P94" s="335" t="s">
        <v>2543</v>
      </c>
      <c r="Q94" s="226"/>
    </row>
    <row r="95" spans="1:17" ht="12.75">
      <c r="A95" s="335"/>
      <c r="B95" s="335" t="s">
        <v>635</v>
      </c>
      <c r="C95" s="335" t="s">
        <v>2748</v>
      </c>
      <c r="D95" s="335" t="s">
        <v>965</v>
      </c>
      <c r="E95" s="337">
        <v>1500</v>
      </c>
      <c r="F95" s="335" t="s">
        <v>639</v>
      </c>
      <c r="G95" s="335" t="s">
        <v>636</v>
      </c>
      <c r="H95" s="335" t="s">
        <v>220</v>
      </c>
      <c r="I95" s="335" t="s">
        <v>2744</v>
      </c>
      <c r="J95" s="335" t="s">
        <v>2745</v>
      </c>
      <c r="K95" s="335" t="s">
        <v>2539</v>
      </c>
      <c r="L95" s="335"/>
      <c r="M95" s="335" t="s">
        <v>2746</v>
      </c>
      <c r="N95" s="335" t="s">
        <v>2747</v>
      </c>
      <c r="O95" s="335" t="s">
        <v>2551</v>
      </c>
      <c r="P95" s="335" t="s">
        <v>2543</v>
      </c>
      <c r="Q95" s="226"/>
    </row>
    <row r="96" spans="1:17" ht="12.75">
      <c r="A96" s="335"/>
      <c r="B96" s="335" t="s">
        <v>635</v>
      </c>
      <c r="C96" s="335" t="s">
        <v>2749</v>
      </c>
      <c r="D96" s="335" t="s">
        <v>891</v>
      </c>
      <c r="E96" s="336">
        <v>206.44</v>
      </c>
      <c r="F96" s="335" t="s">
        <v>639</v>
      </c>
      <c r="G96" s="335" t="s">
        <v>636</v>
      </c>
      <c r="H96" s="335" t="s">
        <v>220</v>
      </c>
      <c r="I96" s="335" t="s">
        <v>2548</v>
      </c>
      <c r="J96" s="335" t="s">
        <v>2549</v>
      </c>
      <c r="K96" s="335" t="s">
        <v>2539</v>
      </c>
      <c r="L96" s="335"/>
      <c r="M96" s="335" t="s">
        <v>2750</v>
      </c>
      <c r="N96" s="335" t="s">
        <v>2751</v>
      </c>
      <c r="O96" s="335" t="s">
        <v>2551</v>
      </c>
      <c r="P96" s="335" t="s">
        <v>2543</v>
      </c>
      <c r="Q96" s="226"/>
    </row>
    <row r="97" spans="1:17" ht="12.75">
      <c r="A97" s="335"/>
      <c r="B97" s="335" t="s">
        <v>635</v>
      </c>
      <c r="C97" s="335" t="s">
        <v>2752</v>
      </c>
      <c r="D97" s="335" t="s">
        <v>893</v>
      </c>
      <c r="E97" s="336">
        <v>989.82</v>
      </c>
      <c r="F97" s="335" t="s">
        <v>639</v>
      </c>
      <c r="G97" s="335" t="s">
        <v>636</v>
      </c>
      <c r="H97" s="335" t="s">
        <v>220</v>
      </c>
      <c r="I97" s="335" t="s">
        <v>2548</v>
      </c>
      <c r="J97" s="335" t="s">
        <v>2553</v>
      </c>
      <c r="K97" s="335" t="s">
        <v>2539</v>
      </c>
      <c r="L97" s="335"/>
      <c r="M97" s="335" t="s">
        <v>2750</v>
      </c>
      <c r="N97" s="335" t="s">
        <v>2751</v>
      </c>
      <c r="O97" s="335" t="s">
        <v>2551</v>
      </c>
      <c r="P97" s="335" t="s">
        <v>2543</v>
      </c>
      <c r="Q97" s="226"/>
    </row>
    <row r="98" spans="1:17" ht="12.75">
      <c r="A98" s="335"/>
      <c r="B98" s="335" t="s">
        <v>635</v>
      </c>
      <c r="C98" s="335" t="s">
        <v>2753</v>
      </c>
      <c r="D98" s="335" t="s">
        <v>895</v>
      </c>
      <c r="E98" s="336">
        <v>16.38</v>
      </c>
      <c r="F98" s="335" t="s">
        <v>639</v>
      </c>
      <c r="G98" s="335" t="s">
        <v>636</v>
      </c>
      <c r="H98" s="335" t="s">
        <v>220</v>
      </c>
      <c r="I98" s="335" t="s">
        <v>2548</v>
      </c>
      <c r="J98" s="335" t="s">
        <v>2603</v>
      </c>
      <c r="K98" s="335" t="s">
        <v>2539</v>
      </c>
      <c r="L98" s="335"/>
      <c r="M98" s="335" t="s">
        <v>2750</v>
      </c>
      <c r="N98" s="335" t="s">
        <v>2751</v>
      </c>
      <c r="O98" s="335" t="s">
        <v>2551</v>
      </c>
      <c r="P98" s="335" t="s">
        <v>2543</v>
      </c>
      <c r="Q98" s="226"/>
    </row>
    <row r="99" spans="1:17" ht="12.75">
      <c r="A99" s="335"/>
      <c r="B99" s="335" t="s">
        <v>635</v>
      </c>
      <c r="C99" s="335" t="s">
        <v>2754</v>
      </c>
      <c r="D99" s="335" t="s">
        <v>897</v>
      </c>
      <c r="E99" s="336">
        <v>241.14</v>
      </c>
      <c r="F99" s="335" t="s">
        <v>639</v>
      </c>
      <c r="G99" s="335" t="s">
        <v>636</v>
      </c>
      <c r="H99" s="335" t="s">
        <v>220</v>
      </c>
      <c r="I99" s="335" t="s">
        <v>2548</v>
      </c>
      <c r="J99" s="335" t="s">
        <v>2605</v>
      </c>
      <c r="K99" s="335" t="s">
        <v>2539</v>
      </c>
      <c r="L99" s="335"/>
      <c r="M99" s="335" t="s">
        <v>2750</v>
      </c>
      <c r="N99" s="335" t="s">
        <v>2751</v>
      </c>
      <c r="O99" s="335" t="s">
        <v>2551</v>
      </c>
      <c r="P99" s="335" t="s">
        <v>2543</v>
      </c>
      <c r="Q99" s="226"/>
    </row>
    <row r="100" spans="1:17" ht="12.75">
      <c r="A100" s="335"/>
      <c r="B100" s="335" t="s">
        <v>635</v>
      </c>
      <c r="C100" s="335" t="s">
        <v>2755</v>
      </c>
      <c r="D100" s="335" t="s">
        <v>899</v>
      </c>
      <c r="E100" s="336">
        <v>488.5</v>
      </c>
      <c r="F100" s="335" t="s">
        <v>639</v>
      </c>
      <c r="G100" s="335" t="s">
        <v>636</v>
      </c>
      <c r="H100" s="335" t="s">
        <v>220</v>
      </c>
      <c r="I100" s="335" t="s">
        <v>2548</v>
      </c>
      <c r="J100" s="335" t="s">
        <v>2607</v>
      </c>
      <c r="K100" s="335" t="s">
        <v>2539</v>
      </c>
      <c r="L100" s="335"/>
      <c r="M100" s="335" t="s">
        <v>2750</v>
      </c>
      <c r="N100" s="335" t="s">
        <v>2751</v>
      </c>
      <c r="O100" s="335" t="s">
        <v>2551</v>
      </c>
      <c r="P100" s="335" t="s">
        <v>2543</v>
      </c>
      <c r="Q100" s="226"/>
    </row>
    <row r="101" spans="1:17" ht="12.75">
      <c r="A101" s="335"/>
      <c r="B101" s="335" t="s">
        <v>635</v>
      </c>
      <c r="C101" s="335" t="s">
        <v>2756</v>
      </c>
      <c r="D101" s="335" t="s">
        <v>969</v>
      </c>
      <c r="E101" s="337">
        <v>7800</v>
      </c>
      <c r="F101" s="335" t="s">
        <v>639</v>
      </c>
      <c r="G101" s="335" t="s">
        <v>636</v>
      </c>
      <c r="H101" s="335" t="s">
        <v>220</v>
      </c>
      <c r="I101" s="335" t="s">
        <v>632</v>
      </c>
      <c r="J101" s="335" t="s">
        <v>2757</v>
      </c>
      <c r="K101" s="335" t="s">
        <v>2539</v>
      </c>
      <c r="L101" s="335"/>
      <c r="M101" s="335" t="s">
        <v>2592</v>
      </c>
      <c r="N101" s="335" t="s">
        <v>2758</v>
      </c>
      <c r="O101" s="335" t="s">
        <v>2571</v>
      </c>
      <c r="P101" s="335" t="s">
        <v>2543</v>
      </c>
      <c r="Q101" s="226"/>
    </row>
    <row r="102" spans="1:17" ht="12.75">
      <c r="A102" s="335"/>
      <c r="B102" s="335" t="s">
        <v>635</v>
      </c>
      <c r="C102" s="335" t="s">
        <v>2759</v>
      </c>
      <c r="D102" s="335" t="s">
        <v>955</v>
      </c>
      <c r="E102" s="337">
        <v>2000</v>
      </c>
      <c r="F102" s="335" t="s">
        <v>639</v>
      </c>
      <c r="G102" s="335" t="s">
        <v>636</v>
      </c>
      <c r="H102" s="335" t="s">
        <v>220</v>
      </c>
      <c r="I102" s="335" t="s">
        <v>2560</v>
      </c>
      <c r="J102" s="335" t="s">
        <v>2561</v>
      </c>
      <c r="K102" s="335" t="s">
        <v>2539</v>
      </c>
      <c r="L102" s="335"/>
      <c r="M102" s="335" t="s">
        <v>2760</v>
      </c>
      <c r="N102" s="335" t="s">
        <v>2761</v>
      </c>
      <c r="O102" s="335" t="s">
        <v>2551</v>
      </c>
      <c r="P102" s="335" t="s">
        <v>2543</v>
      </c>
      <c r="Q102" s="226"/>
    </row>
    <row r="103" spans="1:17" ht="12.75">
      <c r="A103" s="335"/>
      <c r="B103" s="335" t="s">
        <v>635</v>
      </c>
      <c r="C103" s="335" t="s">
        <v>2762</v>
      </c>
      <c r="D103" s="335" t="s">
        <v>957</v>
      </c>
      <c r="E103" s="336">
        <v>300</v>
      </c>
      <c r="F103" s="335" t="s">
        <v>639</v>
      </c>
      <c r="G103" s="335" t="s">
        <v>636</v>
      </c>
      <c r="H103" s="335" t="s">
        <v>220</v>
      </c>
      <c r="I103" s="335" t="s">
        <v>2537</v>
      </c>
      <c r="J103" s="335" t="s">
        <v>2545</v>
      </c>
      <c r="K103" s="335" t="s">
        <v>2539</v>
      </c>
      <c r="L103" s="335"/>
      <c r="M103" s="335" t="s">
        <v>2763</v>
      </c>
      <c r="N103" s="335" t="s">
        <v>2761</v>
      </c>
      <c r="O103" s="335" t="s">
        <v>2571</v>
      </c>
      <c r="P103" s="335" t="s">
        <v>2543</v>
      </c>
      <c r="Q103" s="226"/>
    </row>
    <row r="104" spans="1:17" ht="12.75">
      <c r="A104" s="335"/>
      <c r="B104" s="335" t="s">
        <v>635</v>
      </c>
      <c r="C104" s="335" t="s">
        <v>2764</v>
      </c>
      <c r="D104" s="335" t="s">
        <v>961</v>
      </c>
      <c r="E104" s="337">
        <v>1330</v>
      </c>
      <c r="F104" s="335" t="s">
        <v>639</v>
      </c>
      <c r="G104" s="335" t="s">
        <v>636</v>
      </c>
      <c r="H104" s="335" t="s">
        <v>220</v>
      </c>
      <c r="I104" s="335" t="s">
        <v>632</v>
      </c>
      <c r="J104" s="335" t="s">
        <v>2555</v>
      </c>
      <c r="K104" s="335" t="s">
        <v>2539</v>
      </c>
      <c r="L104" s="335"/>
      <c r="M104" s="335" t="s">
        <v>2765</v>
      </c>
      <c r="N104" s="335" t="s">
        <v>2766</v>
      </c>
      <c r="O104" s="335" t="s">
        <v>2542</v>
      </c>
      <c r="P104" s="335" t="s">
        <v>2543</v>
      </c>
      <c r="Q104" s="226"/>
    </row>
    <row r="105" spans="1:17" ht="12.75">
      <c r="A105" s="335"/>
      <c r="B105" s="335" t="s">
        <v>635</v>
      </c>
      <c r="C105" s="335" t="s">
        <v>2767</v>
      </c>
      <c r="D105" s="335" t="s">
        <v>901</v>
      </c>
      <c r="E105" s="337">
        <v>2000</v>
      </c>
      <c r="F105" s="335" t="s">
        <v>639</v>
      </c>
      <c r="G105" s="335" t="s">
        <v>636</v>
      </c>
      <c r="H105" s="335" t="s">
        <v>220</v>
      </c>
      <c r="I105" s="335" t="s">
        <v>2590</v>
      </c>
      <c r="J105" s="335" t="s">
        <v>2591</v>
      </c>
      <c r="K105" s="335" t="s">
        <v>2539</v>
      </c>
      <c r="L105" s="335"/>
      <c r="M105" s="335" t="s">
        <v>2768</v>
      </c>
      <c r="N105" s="335" t="s">
        <v>2769</v>
      </c>
      <c r="O105" s="335" t="s">
        <v>2571</v>
      </c>
      <c r="P105" s="335" t="s">
        <v>2543</v>
      </c>
      <c r="Q105" s="226"/>
    </row>
    <row r="106" spans="1:17" ht="12.75">
      <c r="A106" s="335"/>
      <c r="B106" s="335" t="s">
        <v>635</v>
      </c>
      <c r="C106" s="335" t="s">
        <v>2770</v>
      </c>
      <c r="D106" s="335" t="s">
        <v>903</v>
      </c>
      <c r="E106" s="337">
        <v>1113.17</v>
      </c>
      <c r="F106" s="335" t="s">
        <v>639</v>
      </c>
      <c r="G106" s="335" t="s">
        <v>636</v>
      </c>
      <c r="H106" s="335" t="s">
        <v>220</v>
      </c>
      <c r="I106" s="335" t="s">
        <v>331</v>
      </c>
      <c r="J106" s="335" t="s">
        <v>2581</v>
      </c>
      <c r="K106" s="335" t="s">
        <v>2539</v>
      </c>
      <c r="L106" s="335"/>
      <c r="M106" s="335" t="s">
        <v>2771</v>
      </c>
      <c r="N106" s="335" t="s">
        <v>2769</v>
      </c>
      <c r="O106" s="335" t="s">
        <v>2542</v>
      </c>
      <c r="P106" s="335" t="s">
        <v>2543</v>
      </c>
      <c r="Q106" s="226"/>
    </row>
    <row r="107" spans="1:17" ht="12.75">
      <c r="A107" s="335"/>
      <c r="B107" s="335" t="s">
        <v>635</v>
      </c>
      <c r="C107" s="335" t="s">
        <v>2772</v>
      </c>
      <c r="D107" s="335" t="s">
        <v>905</v>
      </c>
      <c r="E107" s="337">
        <v>1758.9</v>
      </c>
      <c r="F107" s="335" t="s">
        <v>639</v>
      </c>
      <c r="G107" s="335" t="s">
        <v>636</v>
      </c>
      <c r="H107" s="335" t="s">
        <v>220</v>
      </c>
      <c r="I107" s="335" t="s">
        <v>331</v>
      </c>
      <c r="J107" s="335" t="s">
        <v>2583</v>
      </c>
      <c r="K107" s="335" t="s">
        <v>2539</v>
      </c>
      <c r="L107" s="335"/>
      <c r="M107" s="335" t="s">
        <v>2773</v>
      </c>
      <c r="N107" s="335" t="s">
        <v>2769</v>
      </c>
      <c r="O107" s="335" t="s">
        <v>2542</v>
      </c>
      <c r="P107" s="335" t="s">
        <v>2543</v>
      </c>
      <c r="Q107" s="226"/>
    </row>
    <row r="108" spans="1:17" ht="12.75">
      <c r="A108" s="335"/>
      <c r="B108" s="335" t="s">
        <v>635</v>
      </c>
      <c r="C108" s="335" t="s">
        <v>1742</v>
      </c>
      <c r="D108" s="335" t="s">
        <v>953</v>
      </c>
      <c r="E108" s="337">
        <v>2764.26</v>
      </c>
      <c r="F108" s="335" t="s">
        <v>639</v>
      </c>
      <c r="G108" s="335" t="s">
        <v>636</v>
      </c>
      <c r="H108" s="335" t="s">
        <v>220</v>
      </c>
      <c r="I108" s="335" t="s">
        <v>2564</v>
      </c>
      <c r="J108" s="335" t="s">
        <v>2565</v>
      </c>
      <c r="K108" s="335" t="s">
        <v>2539</v>
      </c>
      <c r="L108" s="335"/>
      <c r="M108" s="335" t="s">
        <v>2774</v>
      </c>
      <c r="N108" s="335" t="s">
        <v>2769</v>
      </c>
      <c r="O108" s="335" t="s">
        <v>2551</v>
      </c>
      <c r="P108" s="335" t="s">
        <v>2543</v>
      </c>
      <c r="Q108" s="226"/>
    </row>
    <row r="109" spans="1:17" ht="12.75">
      <c r="A109" s="335"/>
      <c r="B109" s="335" t="s">
        <v>635</v>
      </c>
      <c r="C109" s="335" t="s">
        <v>1742</v>
      </c>
      <c r="D109" s="335" t="s">
        <v>959</v>
      </c>
      <c r="E109" s="336">
        <v>500</v>
      </c>
      <c r="F109" s="335" t="s">
        <v>639</v>
      </c>
      <c r="G109" s="335" t="s">
        <v>636</v>
      </c>
      <c r="H109" s="335" t="s">
        <v>220</v>
      </c>
      <c r="I109" s="335" t="s">
        <v>2537</v>
      </c>
      <c r="J109" s="335" t="s">
        <v>2538</v>
      </c>
      <c r="K109" s="335" t="s">
        <v>2539</v>
      </c>
      <c r="L109" s="335"/>
      <c r="M109" s="335" t="s">
        <v>2775</v>
      </c>
      <c r="N109" s="335" t="s">
        <v>2769</v>
      </c>
      <c r="O109" s="335" t="s">
        <v>2542</v>
      </c>
      <c r="P109" s="335" t="s">
        <v>2543</v>
      </c>
      <c r="Q109" s="226"/>
    </row>
    <row r="110" spans="1:17" ht="12.75">
      <c r="A110" s="335"/>
      <c r="B110" s="335" t="s">
        <v>635</v>
      </c>
      <c r="C110" s="335" t="s">
        <v>1742</v>
      </c>
      <c r="D110" s="335" t="s">
        <v>963</v>
      </c>
      <c r="E110" s="337">
        <v>6251.49</v>
      </c>
      <c r="F110" s="335" t="s">
        <v>639</v>
      </c>
      <c r="G110" s="335" t="s">
        <v>636</v>
      </c>
      <c r="H110" s="335" t="s">
        <v>315</v>
      </c>
      <c r="I110" s="335" t="s">
        <v>2577</v>
      </c>
      <c r="J110" s="335" t="s">
        <v>2578</v>
      </c>
      <c r="K110" s="335" t="s">
        <v>2539</v>
      </c>
      <c r="L110" s="335"/>
      <c r="M110" s="335" t="s">
        <v>2776</v>
      </c>
      <c r="N110" s="335" t="s">
        <v>2769</v>
      </c>
      <c r="O110" s="335" t="s">
        <v>2571</v>
      </c>
      <c r="P110" s="335" t="s">
        <v>2543</v>
      </c>
      <c r="Q110" s="226"/>
    </row>
    <row r="111" spans="1:17" ht="12.75">
      <c r="A111" s="335"/>
      <c r="B111" s="335" t="s">
        <v>635</v>
      </c>
      <c r="C111" s="335" t="s">
        <v>1742</v>
      </c>
      <c r="D111" s="335" t="s">
        <v>967</v>
      </c>
      <c r="E111" s="336">
        <v>707.34</v>
      </c>
      <c r="F111" s="335" t="s">
        <v>639</v>
      </c>
      <c r="G111" s="335" t="s">
        <v>636</v>
      </c>
      <c r="H111" s="335" t="s">
        <v>220</v>
      </c>
      <c r="I111" s="335" t="s">
        <v>2574</v>
      </c>
      <c r="J111" s="335" t="s">
        <v>2575</v>
      </c>
      <c r="K111" s="335" t="s">
        <v>2539</v>
      </c>
      <c r="L111" s="335"/>
      <c r="M111" s="335" t="s">
        <v>2777</v>
      </c>
      <c r="N111" s="335" t="s">
        <v>2769</v>
      </c>
      <c r="O111" s="335" t="s">
        <v>2571</v>
      </c>
      <c r="P111" s="335" t="s">
        <v>2543</v>
      </c>
      <c r="Q111" s="226"/>
    </row>
    <row r="112" spans="1:17" ht="12.75">
      <c r="A112" s="335"/>
      <c r="B112" s="335" t="s">
        <v>635</v>
      </c>
      <c r="C112" s="335" t="s">
        <v>1742</v>
      </c>
      <c r="D112" s="335" t="s">
        <v>971</v>
      </c>
      <c r="E112" s="337">
        <v>2571.76</v>
      </c>
      <c r="F112" s="335" t="s">
        <v>639</v>
      </c>
      <c r="G112" s="335" t="s">
        <v>636</v>
      </c>
      <c r="H112" s="335" t="s">
        <v>315</v>
      </c>
      <c r="I112" s="335" t="s">
        <v>2568</v>
      </c>
      <c r="J112" s="335" t="s">
        <v>2569</v>
      </c>
      <c r="K112" s="335" t="s">
        <v>2539</v>
      </c>
      <c r="L112" s="335"/>
      <c r="M112" s="335" t="s">
        <v>2778</v>
      </c>
      <c r="N112" s="335" t="s">
        <v>2769</v>
      </c>
      <c r="O112" s="335" t="s">
        <v>2571</v>
      </c>
      <c r="P112" s="335" t="s">
        <v>2543</v>
      </c>
      <c r="Q112" s="226"/>
    </row>
    <row r="113" spans="1:17" ht="12.75">
      <c r="A113" s="335"/>
      <c r="B113" s="335" t="s">
        <v>635</v>
      </c>
      <c r="C113" s="335" t="s">
        <v>1742</v>
      </c>
      <c r="D113" s="335" t="s">
        <v>973</v>
      </c>
      <c r="E113" s="337">
        <v>3033.6</v>
      </c>
      <c r="F113" s="335" t="s">
        <v>639</v>
      </c>
      <c r="G113" s="335" t="s">
        <v>636</v>
      </c>
      <c r="H113" s="335" t="s">
        <v>220</v>
      </c>
      <c r="I113" s="335" t="s">
        <v>2568</v>
      </c>
      <c r="J113" s="335" t="s">
        <v>2569</v>
      </c>
      <c r="K113" s="335" t="s">
        <v>2539</v>
      </c>
      <c r="L113" s="335"/>
      <c r="M113" s="335" t="s">
        <v>2778</v>
      </c>
      <c r="N113" s="335" t="s">
        <v>2769</v>
      </c>
      <c r="O113" s="335" t="s">
        <v>2571</v>
      </c>
      <c r="P113" s="335" t="s">
        <v>2543</v>
      </c>
      <c r="Q113" s="226"/>
    </row>
    <row r="114" spans="1:17" ht="12.75">
      <c r="A114" s="335"/>
      <c r="B114" s="335" t="s">
        <v>635</v>
      </c>
      <c r="C114" s="335" t="s">
        <v>1742</v>
      </c>
      <c r="D114" s="335" t="s">
        <v>975</v>
      </c>
      <c r="E114" s="337">
        <v>8461.23</v>
      </c>
      <c r="F114" s="335" t="s">
        <v>639</v>
      </c>
      <c r="G114" s="335" t="s">
        <v>636</v>
      </c>
      <c r="H114" s="335" t="s">
        <v>220</v>
      </c>
      <c r="I114" s="335" t="s">
        <v>2587</v>
      </c>
      <c r="J114" s="335" t="s">
        <v>2588</v>
      </c>
      <c r="K114" s="335" t="s">
        <v>2539</v>
      </c>
      <c r="L114" s="335"/>
      <c r="M114" s="335" t="s">
        <v>2779</v>
      </c>
      <c r="N114" s="335" t="s">
        <v>2769</v>
      </c>
      <c r="O114" s="335" t="s">
        <v>2551</v>
      </c>
      <c r="P114" s="335" t="s">
        <v>2543</v>
      </c>
      <c r="Q114" s="226"/>
    </row>
    <row r="115" spans="1:17" ht="12.75">
      <c r="A115" s="335"/>
      <c r="B115" s="335" t="s">
        <v>635</v>
      </c>
      <c r="C115" s="335" t="s">
        <v>1742</v>
      </c>
      <c r="D115" s="335" t="s">
        <v>983</v>
      </c>
      <c r="E115" s="337">
        <v>9259.45</v>
      </c>
      <c r="F115" s="335" t="s">
        <v>639</v>
      </c>
      <c r="G115" s="335" t="s">
        <v>636</v>
      </c>
      <c r="H115" s="335" t="s">
        <v>315</v>
      </c>
      <c r="I115" s="335" t="s">
        <v>2593</v>
      </c>
      <c r="J115" s="335" t="s">
        <v>2629</v>
      </c>
      <c r="K115" s="335" t="s">
        <v>2539</v>
      </c>
      <c r="L115" s="335"/>
      <c r="M115" s="335" t="s">
        <v>2780</v>
      </c>
      <c r="N115" s="335" t="s">
        <v>2769</v>
      </c>
      <c r="O115" s="335" t="s">
        <v>2580</v>
      </c>
      <c r="P115" s="335" t="s">
        <v>2543</v>
      </c>
      <c r="Q115" s="226"/>
    </row>
    <row r="116" spans="1:17" ht="12.75">
      <c r="A116" s="335"/>
      <c r="B116" s="335" t="s">
        <v>635</v>
      </c>
      <c r="C116" s="335" t="s">
        <v>2781</v>
      </c>
      <c r="D116" s="335" t="s">
        <v>815</v>
      </c>
      <c r="E116" s="337">
        <v>1250</v>
      </c>
      <c r="F116" s="335" t="s">
        <v>639</v>
      </c>
      <c r="G116" s="335" t="s">
        <v>636</v>
      </c>
      <c r="H116" s="335" t="s">
        <v>220</v>
      </c>
      <c r="I116" s="335" t="s">
        <v>428</v>
      </c>
      <c r="J116" s="335" t="s">
        <v>2782</v>
      </c>
      <c r="K116" s="335" t="s">
        <v>2539</v>
      </c>
      <c r="L116" s="335"/>
      <c r="M116" s="335" t="s">
        <v>2783</v>
      </c>
      <c r="N116" s="335" t="s">
        <v>2784</v>
      </c>
      <c r="O116" s="335" t="s">
        <v>2542</v>
      </c>
      <c r="P116" s="335" t="s">
        <v>2543</v>
      </c>
      <c r="Q116" s="226"/>
    </row>
    <row r="117" spans="1:17" ht="12.75">
      <c r="A117" s="335"/>
      <c r="B117" s="335" t="s">
        <v>635</v>
      </c>
      <c r="C117" s="335" t="s">
        <v>2785</v>
      </c>
      <c r="D117" s="335" t="s">
        <v>812</v>
      </c>
      <c r="E117" s="337">
        <v>1000</v>
      </c>
      <c r="F117" s="335" t="s">
        <v>639</v>
      </c>
      <c r="G117" s="335" t="s">
        <v>636</v>
      </c>
      <c r="H117" s="335" t="s">
        <v>220</v>
      </c>
      <c r="I117" s="335" t="s">
        <v>2658</v>
      </c>
      <c r="J117" s="335" t="s">
        <v>2659</v>
      </c>
      <c r="K117" s="335" t="s">
        <v>2539</v>
      </c>
      <c r="L117" s="335"/>
      <c r="M117" s="335" t="s">
        <v>2786</v>
      </c>
      <c r="N117" s="335" t="s">
        <v>2787</v>
      </c>
      <c r="O117" s="335" t="s">
        <v>2571</v>
      </c>
      <c r="P117" s="335" t="s">
        <v>2543</v>
      </c>
      <c r="Q117" s="226"/>
    </row>
    <row r="118" spans="1:17" ht="12.75">
      <c r="A118" s="335"/>
      <c r="B118" s="335" t="s">
        <v>635</v>
      </c>
      <c r="C118" s="335" t="s">
        <v>2788</v>
      </c>
      <c r="D118" s="335" t="s">
        <v>909</v>
      </c>
      <c r="E118" s="337">
        <v>4400</v>
      </c>
      <c r="F118" s="335" t="s">
        <v>639</v>
      </c>
      <c r="G118" s="335" t="s">
        <v>636</v>
      </c>
      <c r="H118" s="335" t="s">
        <v>220</v>
      </c>
      <c r="I118" s="335" t="s">
        <v>632</v>
      </c>
      <c r="J118" s="335" t="s">
        <v>2555</v>
      </c>
      <c r="K118" s="335" t="s">
        <v>2539</v>
      </c>
      <c r="L118" s="335"/>
      <c r="M118" s="335" t="s">
        <v>2789</v>
      </c>
      <c r="N118" s="335" t="s">
        <v>2790</v>
      </c>
      <c r="O118" s="335" t="s">
        <v>2542</v>
      </c>
      <c r="P118" s="335" t="s">
        <v>2543</v>
      </c>
      <c r="Q118" s="226"/>
    </row>
    <row r="119" spans="1:17" ht="12.75">
      <c r="A119" s="335"/>
      <c r="B119" s="335" t="s">
        <v>635</v>
      </c>
      <c r="C119" s="335" t="s">
        <v>2791</v>
      </c>
      <c r="D119" s="335" t="s">
        <v>824</v>
      </c>
      <c r="E119" s="337">
        <v>14920.32</v>
      </c>
      <c r="F119" s="335" t="s">
        <v>639</v>
      </c>
      <c r="G119" s="335" t="s">
        <v>636</v>
      </c>
      <c r="H119" s="335" t="s">
        <v>220</v>
      </c>
      <c r="I119" s="335" t="s">
        <v>2705</v>
      </c>
      <c r="J119" s="335" t="s">
        <v>2792</v>
      </c>
      <c r="K119" s="335" t="s">
        <v>2539</v>
      </c>
      <c r="L119" s="335"/>
      <c r="M119" s="335" t="s">
        <v>2793</v>
      </c>
      <c r="N119" s="335" t="s">
        <v>2794</v>
      </c>
      <c r="O119" s="335" t="s">
        <v>2551</v>
      </c>
      <c r="P119" s="335" t="s">
        <v>2543</v>
      </c>
      <c r="Q119" s="226"/>
    </row>
    <row r="120" spans="1:17" ht="12.75">
      <c r="A120" s="335"/>
      <c r="B120" s="335" t="s">
        <v>635</v>
      </c>
      <c r="C120" s="335" t="s">
        <v>2795</v>
      </c>
      <c r="D120" s="335" t="s">
        <v>881</v>
      </c>
      <c r="E120" s="336">
        <v>500</v>
      </c>
      <c r="F120" s="335" t="s">
        <v>639</v>
      </c>
      <c r="G120" s="335" t="s">
        <v>636</v>
      </c>
      <c r="H120" s="335" t="s">
        <v>220</v>
      </c>
      <c r="I120" s="335" t="s">
        <v>2537</v>
      </c>
      <c r="J120" s="335" t="s">
        <v>2538</v>
      </c>
      <c r="K120" s="335" t="s">
        <v>2539</v>
      </c>
      <c r="L120" s="335"/>
      <c r="M120" s="335" t="s">
        <v>2796</v>
      </c>
      <c r="N120" s="335" t="s">
        <v>2797</v>
      </c>
      <c r="O120" s="335" t="s">
        <v>2571</v>
      </c>
      <c r="P120" s="335" t="s">
        <v>2543</v>
      </c>
      <c r="Q120" s="226"/>
    </row>
    <row r="121" spans="1:17" ht="12.75">
      <c r="A121" s="335"/>
      <c r="B121" s="335" t="s">
        <v>635</v>
      </c>
      <c r="C121" s="335" t="s">
        <v>2798</v>
      </c>
      <c r="D121" s="335" t="s">
        <v>883</v>
      </c>
      <c r="E121" s="336">
        <v>300</v>
      </c>
      <c r="F121" s="335" t="s">
        <v>639</v>
      </c>
      <c r="G121" s="335" t="s">
        <v>636</v>
      </c>
      <c r="H121" s="335" t="s">
        <v>220</v>
      </c>
      <c r="I121" s="335" t="s">
        <v>2537</v>
      </c>
      <c r="J121" s="335" t="s">
        <v>2545</v>
      </c>
      <c r="K121" s="335" t="s">
        <v>2539</v>
      </c>
      <c r="L121" s="335"/>
      <c r="M121" s="335" t="s">
        <v>2799</v>
      </c>
      <c r="N121" s="335" t="s">
        <v>2797</v>
      </c>
      <c r="O121" s="335" t="s">
        <v>2571</v>
      </c>
      <c r="P121" s="335" t="s">
        <v>2543</v>
      </c>
      <c r="Q121" s="226"/>
    </row>
    <row r="122" spans="1:17" ht="12.75">
      <c r="A122" s="335"/>
      <c r="B122" s="335" t="s">
        <v>635</v>
      </c>
      <c r="C122" s="335" t="s">
        <v>2800</v>
      </c>
      <c r="D122" s="335" t="s">
        <v>885</v>
      </c>
      <c r="E122" s="337">
        <v>2000</v>
      </c>
      <c r="F122" s="335" t="s">
        <v>639</v>
      </c>
      <c r="G122" s="335" t="s">
        <v>636</v>
      </c>
      <c r="H122" s="335" t="s">
        <v>220</v>
      </c>
      <c r="I122" s="335" t="s">
        <v>2560</v>
      </c>
      <c r="J122" s="335" t="s">
        <v>2561</v>
      </c>
      <c r="K122" s="335" t="s">
        <v>2539</v>
      </c>
      <c r="L122" s="335"/>
      <c r="M122" s="335" t="s">
        <v>2801</v>
      </c>
      <c r="N122" s="335" t="s">
        <v>2802</v>
      </c>
      <c r="O122" s="335" t="s">
        <v>2571</v>
      </c>
      <c r="P122" s="335" t="s">
        <v>2543</v>
      </c>
      <c r="Q122" s="226"/>
    </row>
    <row r="123" spans="1:17" ht="12.75">
      <c r="A123" s="335"/>
      <c r="B123" s="335" t="s">
        <v>635</v>
      </c>
      <c r="C123" s="335" t="s">
        <v>2803</v>
      </c>
      <c r="D123" s="335" t="s">
        <v>866</v>
      </c>
      <c r="E123" s="337">
        <v>11987.98</v>
      </c>
      <c r="F123" s="335" t="s">
        <v>639</v>
      </c>
      <c r="G123" s="335" t="s">
        <v>636</v>
      </c>
      <c r="H123" s="335" t="s">
        <v>315</v>
      </c>
      <c r="I123" s="335" t="s">
        <v>2593</v>
      </c>
      <c r="J123" s="335" t="s">
        <v>2629</v>
      </c>
      <c r="K123" s="335" t="s">
        <v>2539</v>
      </c>
      <c r="L123" s="335"/>
      <c r="M123" s="335" t="s">
        <v>2804</v>
      </c>
      <c r="N123" s="335" t="s">
        <v>2805</v>
      </c>
      <c r="O123" s="335" t="s">
        <v>2806</v>
      </c>
      <c r="P123" s="335" t="s">
        <v>2543</v>
      </c>
      <c r="Q123" s="226"/>
    </row>
    <row r="124" spans="1:17" ht="12.75">
      <c r="A124" s="335"/>
      <c r="B124" s="335" t="s">
        <v>635</v>
      </c>
      <c r="C124" s="335" t="s">
        <v>2807</v>
      </c>
      <c r="D124" s="335" t="s">
        <v>868</v>
      </c>
      <c r="E124" s="337">
        <v>1959.18</v>
      </c>
      <c r="F124" s="335" t="s">
        <v>639</v>
      </c>
      <c r="G124" s="335" t="s">
        <v>636</v>
      </c>
      <c r="H124" s="335" t="s">
        <v>315</v>
      </c>
      <c r="I124" s="335" t="s">
        <v>2577</v>
      </c>
      <c r="J124" s="335" t="s">
        <v>2578</v>
      </c>
      <c r="K124" s="335" t="s">
        <v>2539</v>
      </c>
      <c r="L124" s="335"/>
      <c r="M124" s="335" t="s">
        <v>2808</v>
      </c>
      <c r="N124" s="335" t="s">
        <v>2805</v>
      </c>
      <c r="O124" s="335" t="s">
        <v>2571</v>
      </c>
      <c r="P124" s="335" t="s">
        <v>2543</v>
      </c>
      <c r="Q124" s="226"/>
    </row>
    <row r="125" spans="1:17" ht="12.75">
      <c r="A125" s="335"/>
      <c r="B125" s="335" t="s">
        <v>635</v>
      </c>
      <c r="C125" s="335" t="s">
        <v>2809</v>
      </c>
      <c r="D125" s="335" t="s">
        <v>870</v>
      </c>
      <c r="E125" s="337">
        <v>2096.75</v>
      </c>
      <c r="F125" s="335" t="s">
        <v>639</v>
      </c>
      <c r="G125" s="335" t="s">
        <v>636</v>
      </c>
      <c r="H125" s="335" t="s">
        <v>220</v>
      </c>
      <c r="I125" s="335" t="s">
        <v>2568</v>
      </c>
      <c r="J125" s="335" t="s">
        <v>2569</v>
      </c>
      <c r="K125" s="335" t="s">
        <v>2539</v>
      </c>
      <c r="L125" s="335"/>
      <c r="M125" s="335" t="s">
        <v>2810</v>
      </c>
      <c r="N125" s="335" t="s">
        <v>2805</v>
      </c>
      <c r="O125" s="335" t="s">
        <v>2571</v>
      </c>
      <c r="P125" s="335" t="s">
        <v>2543</v>
      </c>
      <c r="Q125" s="226"/>
    </row>
    <row r="126" spans="1:17" ht="12.75">
      <c r="A126" s="335"/>
      <c r="B126" s="335" t="s">
        <v>635</v>
      </c>
      <c r="C126" s="335" t="s">
        <v>2811</v>
      </c>
      <c r="D126" s="335" t="s">
        <v>875</v>
      </c>
      <c r="E126" s="337">
        <v>2512.2</v>
      </c>
      <c r="F126" s="335" t="s">
        <v>639</v>
      </c>
      <c r="G126" s="335" t="s">
        <v>636</v>
      </c>
      <c r="H126" s="335" t="s">
        <v>220</v>
      </c>
      <c r="I126" s="335" t="s">
        <v>2568</v>
      </c>
      <c r="J126" s="335" t="s">
        <v>2569</v>
      </c>
      <c r="K126" s="335" t="s">
        <v>2539</v>
      </c>
      <c r="L126" s="335"/>
      <c r="M126" s="335" t="s">
        <v>2810</v>
      </c>
      <c r="N126" s="335" t="s">
        <v>2805</v>
      </c>
      <c r="O126" s="335" t="s">
        <v>2571</v>
      </c>
      <c r="P126" s="335" t="s">
        <v>2543</v>
      </c>
      <c r="Q126" s="226"/>
    </row>
    <row r="127" spans="1:17" ht="12.75">
      <c r="A127" s="335"/>
      <c r="B127" s="335" t="s">
        <v>635</v>
      </c>
      <c r="C127" s="335" t="s">
        <v>2812</v>
      </c>
      <c r="D127" s="335" t="s">
        <v>877</v>
      </c>
      <c r="E127" s="337">
        <v>8822.22</v>
      </c>
      <c r="F127" s="335" t="s">
        <v>639</v>
      </c>
      <c r="G127" s="335" t="s">
        <v>636</v>
      </c>
      <c r="H127" s="335" t="s">
        <v>220</v>
      </c>
      <c r="I127" s="335" t="s">
        <v>2587</v>
      </c>
      <c r="J127" s="335" t="s">
        <v>2588</v>
      </c>
      <c r="K127" s="335" t="s">
        <v>2539</v>
      </c>
      <c r="L127" s="335"/>
      <c r="M127" s="335" t="s">
        <v>2813</v>
      </c>
      <c r="N127" s="335" t="s">
        <v>2805</v>
      </c>
      <c r="O127" s="335" t="s">
        <v>2551</v>
      </c>
      <c r="P127" s="335" t="s">
        <v>2543</v>
      </c>
      <c r="Q127" s="226"/>
    </row>
    <row r="128" spans="1:17" ht="12.75">
      <c r="A128" s="335"/>
      <c r="B128" s="335" t="s">
        <v>635</v>
      </c>
      <c r="C128" s="335" t="s">
        <v>2814</v>
      </c>
      <c r="D128" s="335" t="s">
        <v>879</v>
      </c>
      <c r="E128" s="336">
        <v>707.34</v>
      </c>
      <c r="F128" s="335" t="s">
        <v>639</v>
      </c>
      <c r="G128" s="335" t="s">
        <v>636</v>
      </c>
      <c r="H128" s="335" t="s">
        <v>220</v>
      </c>
      <c r="I128" s="335" t="s">
        <v>2574</v>
      </c>
      <c r="J128" s="335" t="s">
        <v>2575</v>
      </c>
      <c r="K128" s="335" t="s">
        <v>2539</v>
      </c>
      <c r="L128" s="335"/>
      <c r="M128" s="335" t="s">
        <v>2815</v>
      </c>
      <c r="N128" s="335" t="s">
        <v>2805</v>
      </c>
      <c r="O128" s="335" t="s">
        <v>2571</v>
      </c>
      <c r="P128" s="335" t="s">
        <v>2543</v>
      </c>
      <c r="Q128" s="226"/>
    </row>
    <row r="129" spans="1:17" ht="12.75">
      <c r="A129" s="335"/>
      <c r="B129" s="335" t="s">
        <v>635</v>
      </c>
      <c r="C129" s="335" t="s">
        <v>2816</v>
      </c>
      <c r="D129" s="335" t="s">
        <v>887</v>
      </c>
      <c r="E129" s="337">
        <v>2000</v>
      </c>
      <c r="F129" s="335" t="s">
        <v>639</v>
      </c>
      <c r="G129" s="335" t="s">
        <v>636</v>
      </c>
      <c r="H129" s="335" t="s">
        <v>220</v>
      </c>
      <c r="I129" s="335" t="s">
        <v>2590</v>
      </c>
      <c r="J129" s="335" t="s">
        <v>2591</v>
      </c>
      <c r="K129" s="335" t="s">
        <v>2539</v>
      </c>
      <c r="L129" s="335"/>
      <c r="M129" s="335" t="s">
        <v>2817</v>
      </c>
      <c r="N129" s="335" t="s">
        <v>2805</v>
      </c>
      <c r="O129" s="335" t="s">
        <v>2571</v>
      </c>
      <c r="P129" s="335" t="s">
        <v>2543</v>
      </c>
      <c r="Q129" s="226"/>
    </row>
    <row r="130" spans="1:17" ht="12.75">
      <c r="A130" s="335"/>
      <c r="B130" s="335" t="s">
        <v>635</v>
      </c>
      <c r="C130" s="335" t="s">
        <v>2818</v>
      </c>
      <c r="D130" s="335" t="s">
        <v>889</v>
      </c>
      <c r="E130" s="337">
        <v>1113.17</v>
      </c>
      <c r="F130" s="335" t="s">
        <v>639</v>
      </c>
      <c r="G130" s="335" t="s">
        <v>636</v>
      </c>
      <c r="H130" s="335" t="s">
        <v>220</v>
      </c>
      <c r="I130" s="335" t="s">
        <v>331</v>
      </c>
      <c r="J130" s="335" t="s">
        <v>2581</v>
      </c>
      <c r="K130" s="335" t="s">
        <v>2539</v>
      </c>
      <c r="L130" s="335"/>
      <c r="M130" s="335" t="s">
        <v>2819</v>
      </c>
      <c r="N130" s="335" t="s">
        <v>2805</v>
      </c>
      <c r="O130" s="335" t="s">
        <v>2542</v>
      </c>
      <c r="P130" s="335" t="s">
        <v>2543</v>
      </c>
      <c r="Q130" s="226"/>
    </row>
    <row r="131" spans="1:17" ht="12.75">
      <c r="A131" s="335"/>
      <c r="B131" s="335" t="s">
        <v>635</v>
      </c>
      <c r="C131" s="335" t="s">
        <v>2820</v>
      </c>
      <c r="D131" s="335" t="s">
        <v>907</v>
      </c>
      <c r="E131" s="337">
        <v>1758.9</v>
      </c>
      <c r="F131" s="335" t="s">
        <v>639</v>
      </c>
      <c r="G131" s="335" t="s">
        <v>636</v>
      </c>
      <c r="H131" s="335" t="s">
        <v>220</v>
      </c>
      <c r="I131" s="335" t="s">
        <v>331</v>
      </c>
      <c r="J131" s="335" t="s">
        <v>2583</v>
      </c>
      <c r="K131" s="335" t="s">
        <v>2539</v>
      </c>
      <c r="L131" s="335"/>
      <c r="M131" s="335" t="s">
        <v>2821</v>
      </c>
      <c r="N131" s="335" t="s">
        <v>2805</v>
      </c>
      <c r="O131" s="335" t="s">
        <v>2542</v>
      </c>
      <c r="P131" s="335" t="s">
        <v>2543</v>
      </c>
      <c r="Q131" s="226"/>
    </row>
    <row r="132" spans="1:17" ht="12.75">
      <c r="A132" s="335"/>
      <c r="B132" s="335" t="s">
        <v>635</v>
      </c>
      <c r="C132" s="335" t="s">
        <v>2822</v>
      </c>
      <c r="D132" s="335" t="s">
        <v>818</v>
      </c>
      <c r="E132" s="337">
        <v>1600</v>
      </c>
      <c r="F132" s="335" t="s">
        <v>639</v>
      </c>
      <c r="G132" s="335" t="s">
        <v>636</v>
      </c>
      <c r="H132" s="335" t="s">
        <v>220</v>
      </c>
      <c r="I132" s="335" t="s">
        <v>436</v>
      </c>
      <c r="J132" s="335" t="s">
        <v>2585</v>
      </c>
      <c r="K132" s="335" t="s">
        <v>2539</v>
      </c>
      <c r="L132" s="335"/>
      <c r="M132" s="335" t="s">
        <v>2823</v>
      </c>
      <c r="N132" s="335" t="s">
        <v>2805</v>
      </c>
      <c r="O132" s="335" t="s">
        <v>2571</v>
      </c>
      <c r="P132" s="335" t="s">
        <v>2543</v>
      </c>
      <c r="Q132" s="226"/>
    </row>
    <row r="133" spans="1:17" ht="12.75">
      <c r="A133" s="335"/>
      <c r="B133" s="335" t="s">
        <v>635</v>
      </c>
      <c r="C133" s="335" t="s">
        <v>2824</v>
      </c>
      <c r="D133" s="335" t="s">
        <v>821</v>
      </c>
      <c r="E133" s="337">
        <v>1945.22</v>
      </c>
      <c r="F133" s="335" t="s">
        <v>639</v>
      </c>
      <c r="G133" s="335" t="s">
        <v>636</v>
      </c>
      <c r="H133" s="335" t="s">
        <v>220</v>
      </c>
      <c r="I133" s="335" t="s">
        <v>2564</v>
      </c>
      <c r="J133" s="335" t="s">
        <v>2565</v>
      </c>
      <c r="K133" s="335" t="s">
        <v>2539</v>
      </c>
      <c r="L133" s="335"/>
      <c r="M133" s="335" t="s">
        <v>2825</v>
      </c>
      <c r="N133" s="335" t="s">
        <v>2805</v>
      </c>
      <c r="O133" s="335" t="s">
        <v>2551</v>
      </c>
      <c r="P133" s="335" t="s">
        <v>2543</v>
      </c>
      <c r="Q133" s="226"/>
    </row>
    <row r="134" spans="1:17" ht="12.75">
      <c r="A134" s="335"/>
      <c r="B134" s="335" t="s">
        <v>635</v>
      </c>
      <c r="C134" s="335" t="s">
        <v>1887</v>
      </c>
      <c r="D134" s="335" t="s">
        <v>1007</v>
      </c>
      <c r="E134" s="336">
        <v>58.99</v>
      </c>
      <c r="F134" s="335" t="s">
        <v>639</v>
      </c>
      <c r="G134" s="335" t="s">
        <v>636</v>
      </c>
      <c r="H134" s="335" t="s">
        <v>315</v>
      </c>
      <c r="I134" s="335" t="s">
        <v>2568</v>
      </c>
      <c r="J134" s="335" t="s">
        <v>2569</v>
      </c>
      <c r="K134" s="335" t="s">
        <v>2539</v>
      </c>
      <c r="L134" s="335"/>
      <c r="M134" s="335" t="s">
        <v>2810</v>
      </c>
      <c r="N134" s="335" t="s">
        <v>2805</v>
      </c>
      <c r="O134" s="335" t="s">
        <v>2571</v>
      </c>
      <c r="P134" s="335" t="s">
        <v>2543</v>
      </c>
      <c r="Q134" s="226"/>
    </row>
    <row r="135" spans="1:17" ht="12.75">
      <c r="A135" s="335"/>
      <c r="B135" s="335" t="s">
        <v>635</v>
      </c>
      <c r="C135" s="335" t="s">
        <v>1907</v>
      </c>
      <c r="D135" s="335" t="s">
        <v>1009</v>
      </c>
      <c r="E135" s="337">
        <v>36468.08</v>
      </c>
      <c r="F135" s="335" t="s">
        <v>639</v>
      </c>
      <c r="G135" s="335" t="s">
        <v>636</v>
      </c>
      <c r="H135" s="335" t="s">
        <v>220</v>
      </c>
      <c r="I135" s="335" t="s">
        <v>2564</v>
      </c>
      <c r="J135" s="335" t="s">
        <v>2826</v>
      </c>
      <c r="K135" s="335" t="s">
        <v>2539</v>
      </c>
      <c r="L135" s="335"/>
      <c r="M135" s="335"/>
      <c r="N135" s="335" t="s">
        <v>2827</v>
      </c>
      <c r="O135" s="335"/>
      <c r="P135" s="335" t="s">
        <v>2543</v>
      </c>
      <c r="Q135" s="226"/>
    </row>
    <row r="136" spans="1:17" ht="12.75">
      <c r="A136" s="335"/>
      <c r="B136" s="335" t="s">
        <v>635</v>
      </c>
      <c r="C136" s="335" t="s">
        <v>2828</v>
      </c>
      <c r="D136" s="335" t="s">
        <v>913</v>
      </c>
      <c r="E136" s="336">
        <v>150.8</v>
      </c>
      <c r="F136" s="335" t="s">
        <v>639</v>
      </c>
      <c r="G136" s="335" t="s">
        <v>636</v>
      </c>
      <c r="H136" s="335" t="s">
        <v>220</v>
      </c>
      <c r="I136" s="335" t="s">
        <v>2548</v>
      </c>
      <c r="J136" s="335" t="s">
        <v>2549</v>
      </c>
      <c r="K136" s="335" t="s">
        <v>2539</v>
      </c>
      <c r="L136" s="335"/>
      <c r="M136" s="335" t="s">
        <v>2829</v>
      </c>
      <c r="N136" s="335" t="s">
        <v>2830</v>
      </c>
      <c r="O136" s="335" t="s">
        <v>2551</v>
      </c>
      <c r="P136" s="335" t="s">
        <v>2543</v>
      </c>
      <c r="Q136" s="226"/>
    </row>
    <row r="137" spans="1:17" ht="12.75">
      <c r="A137" s="335"/>
      <c r="B137" s="335" t="s">
        <v>635</v>
      </c>
      <c r="C137" s="335" t="s">
        <v>2831</v>
      </c>
      <c r="D137" s="335" t="s">
        <v>915</v>
      </c>
      <c r="E137" s="336">
        <v>12.48</v>
      </c>
      <c r="F137" s="335" t="s">
        <v>639</v>
      </c>
      <c r="G137" s="335" t="s">
        <v>636</v>
      </c>
      <c r="H137" s="335" t="s">
        <v>220</v>
      </c>
      <c r="I137" s="335" t="s">
        <v>2548</v>
      </c>
      <c r="J137" s="335" t="s">
        <v>2603</v>
      </c>
      <c r="K137" s="335" t="s">
        <v>2539</v>
      </c>
      <c r="L137" s="335"/>
      <c r="M137" s="335" t="s">
        <v>2829</v>
      </c>
      <c r="N137" s="335" t="s">
        <v>2830</v>
      </c>
      <c r="O137" s="335" t="s">
        <v>2551</v>
      </c>
      <c r="P137" s="335" t="s">
        <v>2543</v>
      </c>
      <c r="Q137" s="226"/>
    </row>
    <row r="138" spans="1:17" ht="12.75">
      <c r="A138" s="335"/>
      <c r="B138" s="335" t="s">
        <v>635</v>
      </c>
      <c r="C138" s="335" t="s">
        <v>2832</v>
      </c>
      <c r="D138" s="335" t="s">
        <v>917</v>
      </c>
      <c r="E138" s="336">
        <v>241.14</v>
      </c>
      <c r="F138" s="335" t="s">
        <v>639</v>
      </c>
      <c r="G138" s="335" t="s">
        <v>636</v>
      </c>
      <c r="H138" s="335" t="s">
        <v>220</v>
      </c>
      <c r="I138" s="335" t="s">
        <v>2548</v>
      </c>
      <c r="J138" s="335" t="s">
        <v>2605</v>
      </c>
      <c r="K138" s="335" t="s">
        <v>2539</v>
      </c>
      <c r="L138" s="335"/>
      <c r="M138" s="335" t="s">
        <v>2829</v>
      </c>
      <c r="N138" s="335" t="s">
        <v>2830</v>
      </c>
      <c r="O138" s="335" t="s">
        <v>2551</v>
      </c>
      <c r="P138" s="335" t="s">
        <v>2543</v>
      </c>
      <c r="Q138" s="226"/>
    </row>
    <row r="139" spans="1:17" ht="12.75">
      <c r="A139" s="335"/>
      <c r="B139" s="335" t="s">
        <v>635</v>
      </c>
      <c r="C139" s="335" t="s">
        <v>2833</v>
      </c>
      <c r="D139" s="335" t="s">
        <v>919</v>
      </c>
      <c r="E139" s="336">
        <v>488.5</v>
      </c>
      <c r="F139" s="335" t="s">
        <v>639</v>
      </c>
      <c r="G139" s="335" t="s">
        <v>636</v>
      </c>
      <c r="H139" s="335" t="s">
        <v>220</v>
      </c>
      <c r="I139" s="335" t="s">
        <v>2548</v>
      </c>
      <c r="J139" s="335" t="s">
        <v>2607</v>
      </c>
      <c r="K139" s="335" t="s">
        <v>2539</v>
      </c>
      <c r="L139" s="335"/>
      <c r="M139" s="335" t="s">
        <v>2829</v>
      </c>
      <c r="N139" s="335" t="s">
        <v>2830</v>
      </c>
      <c r="O139" s="335" t="s">
        <v>2551</v>
      </c>
      <c r="P139" s="335" t="s">
        <v>2543</v>
      </c>
      <c r="Q139" s="226"/>
    </row>
    <row r="140" spans="1:17" ht="12.75">
      <c r="A140" s="335"/>
      <c r="B140" s="335" t="s">
        <v>635</v>
      </c>
      <c r="C140" s="335" t="s">
        <v>2834</v>
      </c>
      <c r="D140" s="335" t="s">
        <v>1094</v>
      </c>
      <c r="E140" s="337">
        <v>43455.3</v>
      </c>
      <c r="F140" s="335" t="s">
        <v>639</v>
      </c>
      <c r="G140" s="335" t="s">
        <v>636</v>
      </c>
      <c r="H140" s="335" t="s">
        <v>220</v>
      </c>
      <c r="I140" s="335" t="s">
        <v>2564</v>
      </c>
      <c r="J140" s="335" t="s">
        <v>2826</v>
      </c>
      <c r="K140" s="335" t="s">
        <v>2539</v>
      </c>
      <c r="L140" s="335"/>
      <c r="M140" s="335" t="s">
        <v>2835</v>
      </c>
      <c r="N140" s="335" t="s">
        <v>2830</v>
      </c>
      <c r="O140" s="335" t="s">
        <v>2551</v>
      </c>
      <c r="P140" s="335" t="s">
        <v>2543</v>
      </c>
      <c r="Q140" s="226"/>
    </row>
    <row r="141" spans="1:17" ht="12.75">
      <c r="A141" s="335"/>
      <c r="B141" s="335" t="s">
        <v>635</v>
      </c>
      <c r="C141" s="335" t="s">
        <v>2836</v>
      </c>
      <c r="D141" s="335" t="s">
        <v>943</v>
      </c>
      <c r="E141" s="337">
        <v>3630</v>
      </c>
      <c r="F141" s="335" t="s">
        <v>639</v>
      </c>
      <c r="G141" s="335" t="s">
        <v>636</v>
      </c>
      <c r="H141" s="335" t="s">
        <v>220</v>
      </c>
      <c r="I141" s="335" t="s">
        <v>2837</v>
      </c>
      <c r="J141" s="335" t="s">
        <v>2838</v>
      </c>
      <c r="K141" s="335" t="s">
        <v>2539</v>
      </c>
      <c r="L141" s="335"/>
      <c r="M141" s="335" t="s">
        <v>2839</v>
      </c>
      <c r="N141" s="335" t="s">
        <v>2840</v>
      </c>
      <c r="O141" s="335" t="s">
        <v>2571</v>
      </c>
      <c r="P141" s="335" t="s">
        <v>2543</v>
      </c>
      <c r="Q141" s="226"/>
    </row>
    <row r="142" spans="1:17" ht="12.75">
      <c r="A142" s="335"/>
      <c r="B142" s="335" t="s">
        <v>635</v>
      </c>
      <c r="C142" s="335" t="s">
        <v>2841</v>
      </c>
      <c r="D142" s="335" t="s">
        <v>929</v>
      </c>
      <c r="E142" s="337">
        <v>2500</v>
      </c>
      <c r="F142" s="335" t="s">
        <v>639</v>
      </c>
      <c r="G142" s="335" t="s">
        <v>636</v>
      </c>
      <c r="H142" s="335" t="s">
        <v>220</v>
      </c>
      <c r="I142" s="335" t="s">
        <v>2714</v>
      </c>
      <c r="J142" s="335" t="s">
        <v>2842</v>
      </c>
      <c r="K142" s="335" t="s">
        <v>2539</v>
      </c>
      <c r="L142" s="335"/>
      <c r="M142" s="335"/>
      <c r="N142" s="335" t="s">
        <v>2843</v>
      </c>
      <c r="O142" s="335"/>
      <c r="P142" s="335" t="s">
        <v>2543</v>
      </c>
      <c r="Q142" s="226"/>
    </row>
    <row r="143" spans="1:17" ht="12.75">
      <c r="A143" s="335"/>
      <c r="B143" s="335" t="s">
        <v>635</v>
      </c>
      <c r="C143" s="335" t="s">
        <v>2844</v>
      </c>
      <c r="D143" s="335" t="s">
        <v>931</v>
      </c>
      <c r="E143" s="337">
        <v>2800</v>
      </c>
      <c r="F143" s="335" t="s">
        <v>639</v>
      </c>
      <c r="G143" s="335" t="s">
        <v>636</v>
      </c>
      <c r="H143" s="335" t="s">
        <v>220</v>
      </c>
      <c r="I143" s="335" t="s">
        <v>632</v>
      </c>
      <c r="J143" s="335" t="s">
        <v>2555</v>
      </c>
      <c r="K143" s="335" t="s">
        <v>2539</v>
      </c>
      <c r="L143" s="335"/>
      <c r="M143" s="335" t="s">
        <v>2845</v>
      </c>
      <c r="N143" s="335" t="s">
        <v>2846</v>
      </c>
      <c r="O143" s="335" t="s">
        <v>2542</v>
      </c>
      <c r="P143" s="335" t="s">
        <v>2543</v>
      </c>
      <c r="Q143" s="226"/>
    </row>
    <row r="144" spans="1:17" ht="12.75">
      <c r="A144" s="335"/>
      <c r="B144" s="335" t="s">
        <v>635</v>
      </c>
      <c r="C144" s="335" t="s">
        <v>2847</v>
      </c>
      <c r="D144" s="335" t="s">
        <v>933</v>
      </c>
      <c r="E144" s="337">
        <v>1250</v>
      </c>
      <c r="F144" s="335" t="s">
        <v>639</v>
      </c>
      <c r="G144" s="335" t="s">
        <v>636</v>
      </c>
      <c r="H144" s="335" t="s">
        <v>220</v>
      </c>
      <c r="I144" s="335" t="s">
        <v>632</v>
      </c>
      <c r="J144" s="335" t="s">
        <v>2555</v>
      </c>
      <c r="K144" s="335" t="s">
        <v>2539</v>
      </c>
      <c r="L144" s="335"/>
      <c r="M144" s="335" t="s">
        <v>2848</v>
      </c>
      <c r="N144" s="335" t="s">
        <v>2846</v>
      </c>
      <c r="O144" s="335" t="s">
        <v>2571</v>
      </c>
      <c r="P144" s="335" t="s">
        <v>2543</v>
      </c>
      <c r="Q144" s="226"/>
    </row>
    <row r="145" spans="1:17" ht="12.75">
      <c r="A145" s="335"/>
      <c r="B145" s="335" t="s">
        <v>635</v>
      </c>
      <c r="C145" s="335" t="s">
        <v>2849</v>
      </c>
      <c r="D145" s="335" t="s">
        <v>921</v>
      </c>
      <c r="E145" s="336">
        <v>153.14</v>
      </c>
      <c r="F145" s="335" t="s">
        <v>639</v>
      </c>
      <c r="G145" s="335" t="s">
        <v>636</v>
      </c>
      <c r="H145" s="335" t="s">
        <v>220</v>
      </c>
      <c r="I145" s="335" t="s">
        <v>2548</v>
      </c>
      <c r="J145" s="335" t="s">
        <v>2549</v>
      </c>
      <c r="K145" s="335" t="s">
        <v>2539</v>
      </c>
      <c r="L145" s="335"/>
      <c r="M145" s="335" t="s">
        <v>2850</v>
      </c>
      <c r="N145" s="335" t="s">
        <v>2851</v>
      </c>
      <c r="O145" s="335" t="s">
        <v>2551</v>
      </c>
      <c r="P145" s="335" t="s">
        <v>2543</v>
      </c>
      <c r="Q145" s="226"/>
    </row>
    <row r="146" spans="1:17" ht="12.75">
      <c r="A146" s="335"/>
      <c r="B146" s="335" t="s">
        <v>635</v>
      </c>
      <c r="C146" s="335" t="s">
        <v>2852</v>
      </c>
      <c r="D146" s="335" t="s">
        <v>923</v>
      </c>
      <c r="E146" s="336">
        <v>21.32</v>
      </c>
      <c r="F146" s="335" t="s">
        <v>639</v>
      </c>
      <c r="G146" s="335" t="s">
        <v>636</v>
      </c>
      <c r="H146" s="335" t="s">
        <v>220</v>
      </c>
      <c r="I146" s="335" t="s">
        <v>2548</v>
      </c>
      <c r="J146" s="335" t="s">
        <v>2603</v>
      </c>
      <c r="K146" s="335" t="s">
        <v>2539</v>
      </c>
      <c r="L146" s="335"/>
      <c r="M146" s="335" t="s">
        <v>2850</v>
      </c>
      <c r="N146" s="335" t="s">
        <v>2851</v>
      </c>
      <c r="O146" s="335" t="s">
        <v>2551</v>
      </c>
      <c r="P146" s="335" t="s">
        <v>2543</v>
      </c>
      <c r="Q146" s="226"/>
    </row>
    <row r="147" spans="1:17" ht="12.75">
      <c r="A147" s="335"/>
      <c r="B147" s="335" t="s">
        <v>635</v>
      </c>
      <c r="C147" s="335" t="s">
        <v>2853</v>
      </c>
      <c r="D147" s="335" t="s">
        <v>925</v>
      </c>
      <c r="E147" s="336">
        <v>241.14</v>
      </c>
      <c r="F147" s="335" t="s">
        <v>639</v>
      </c>
      <c r="G147" s="335" t="s">
        <v>636</v>
      </c>
      <c r="H147" s="335" t="s">
        <v>220</v>
      </c>
      <c r="I147" s="335" t="s">
        <v>2548</v>
      </c>
      <c r="J147" s="335" t="s">
        <v>2605</v>
      </c>
      <c r="K147" s="335" t="s">
        <v>2539</v>
      </c>
      <c r="L147" s="335"/>
      <c r="M147" s="335" t="s">
        <v>2850</v>
      </c>
      <c r="N147" s="335" t="s">
        <v>2851</v>
      </c>
      <c r="O147" s="335" t="s">
        <v>2551</v>
      </c>
      <c r="P147" s="335" t="s">
        <v>2543</v>
      </c>
      <c r="Q147" s="226"/>
    </row>
    <row r="148" spans="1:17" ht="12.75">
      <c r="A148" s="335"/>
      <c r="B148" s="335" t="s">
        <v>635</v>
      </c>
      <c r="C148" s="335" t="s">
        <v>2854</v>
      </c>
      <c r="D148" s="335" t="s">
        <v>927</v>
      </c>
      <c r="E148" s="336">
        <v>488.5</v>
      </c>
      <c r="F148" s="335" t="s">
        <v>639</v>
      </c>
      <c r="G148" s="335" t="s">
        <v>636</v>
      </c>
      <c r="H148" s="335" t="s">
        <v>220</v>
      </c>
      <c r="I148" s="335" t="s">
        <v>2548</v>
      </c>
      <c r="J148" s="335" t="s">
        <v>2607</v>
      </c>
      <c r="K148" s="335" t="s">
        <v>2539</v>
      </c>
      <c r="L148" s="335"/>
      <c r="M148" s="335" t="s">
        <v>378</v>
      </c>
      <c r="N148" s="335" t="s">
        <v>2851</v>
      </c>
      <c r="O148" s="335" t="s">
        <v>2551</v>
      </c>
      <c r="P148" s="335" t="s">
        <v>2543</v>
      </c>
      <c r="Q148" s="226"/>
    </row>
    <row r="149" spans="1:17" ht="12.75">
      <c r="A149" s="335"/>
      <c r="B149" s="335" t="s">
        <v>635</v>
      </c>
      <c r="C149" s="335" t="s">
        <v>2855</v>
      </c>
      <c r="D149" s="335" t="s">
        <v>834</v>
      </c>
      <c r="E149" s="337">
        <v>2000</v>
      </c>
      <c r="F149" s="335" t="s">
        <v>639</v>
      </c>
      <c r="G149" s="335" t="s">
        <v>636</v>
      </c>
      <c r="H149" s="335" t="s">
        <v>220</v>
      </c>
      <c r="I149" s="335" t="s">
        <v>2560</v>
      </c>
      <c r="J149" s="335" t="s">
        <v>2561</v>
      </c>
      <c r="K149" s="335" t="s">
        <v>2539</v>
      </c>
      <c r="L149" s="335"/>
      <c r="M149" s="335" t="s">
        <v>2856</v>
      </c>
      <c r="N149" s="335" t="s">
        <v>2857</v>
      </c>
      <c r="O149" s="335" t="s">
        <v>2571</v>
      </c>
      <c r="P149" s="335" t="s">
        <v>2543</v>
      </c>
      <c r="Q149" s="226"/>
    </row>
    <row r="150" spans="1:17" ht="12.75">
      <c r="A150" s="335"/>
      <c r="B150" s="335" t="s">
        <v>635</v>
      </c>
      <c r="C150" s="335" t="s">
        <v>2858</v>
      </c>
      <c r="D150" s="335" t="s">
        <v>838</v>
      </c>
      <c r="E150" s="336">
        <v>500</v>
      </c>
      <c r="F150" s="335" t="s">
        <v>639</v>
      </c>
      <c r="G150" s="335" t="s">
        <v>636</v>
      </c>
      <c r="H150" s="335" t="s">
        <v>220</v>
      </c>
      <c r="I150" s="335" t="s">
        <v>2537</v>
      </c>
      <c r="J150" s="335" t="s">
        <v>2538</v>
      </c>
      <c r="K150" s="335" t="s">
        <v>2539</v>
      </c>
      <c r="L150" s="335"/>
      <c r="M150" s="335" t="s">
        <v>2859</v>
      </c>
      <c r="N150" s="335" t="s">
        <v>2860</v>
      </c>
      <c r="O150" s="335" t="s">
        <v>2571</v>
      </c>
      <c r="P150" s="335" t="s">
        <v>2543</v>
      </c>
      <c r="Q150" s="226"/>
    </row>
    <row r="151" spans="1:17" ht="12.75">
      <c r="A151" s="335"/>
      <c r="B151" s="335" t="s">
        <v>635</v>
      </c>
      <c r="C151" s="335" t="s">
        <v>2861</v>
      </c>
      <c r="D151" s="335" t="s">
        <v>911</v>
      </c>
      <c r="E151" s="336">
        <v>300</v>
      </c>
      <c r="F151" s="335" t="s">
        <v>639</v>
      </c>
      <c r="G151" s="335" t="s">
        <v>636</v>
      </c>
      <c r="H151" s="335" t="s">
        <v>220</v>
      </c>
      <c r="I151" s="335" t="s">
        <v>2537</v>
      </c>
      <c r="J151" s="335" t="s">
        <v>2545</v>
      </c>
      <c r="K151" s="335" t="s">
        <v>2539</v>
      </c>
      <c r="L151" s="335"/>
      <c r="M151" s="335" t="s">
        <v>2862</v>
      </c>
      <c r="N151" s="335" t="s">
        <v>2860</v>
      </c>
      <c r="O151" s="335" t="s">
        <v>2571</v>
      </c>
      <c r="P151" s="335" t="s">
        <v>2543</v>
      </c>
      <c r="Q151" s="226"/>
    </row>
    <row r="152" spans="1:17" ht="12.75">
      <c r="A152" s="335"/>
      <c r="B152" s="335" t="s">
        <v>635</v>
      </c>
      <c r="C152" s="335" t="s">
        <v>2863</v>
      </c>
      <c r="D152" s="335" t="s">
        <v>937</v>
      </c>
      <c r="E152" s="337">
        <v>2228.13</v>
      </c>
      <c r="F152" s="335" t="s">
        <v>639</v>
      </c>
      <c r="G152" s="335" t="s">
        <v>636</v>
      </c>
      <c r="H152" s="335" t="s">
        <v>220</v>
      </c>
      <c r="I152" s="335" t="s">
        <v>2568</v>
      </c>
      <c r="J152" s="335" t="s">
        <v>2569</v>
      </c>
      <c r="K152" s="335" t="s">
        <v>2539</v>
      </c>
      <c r="L152" s="335"/>
      <c r="M152" s="335" t="s">
        <v>2864</v>
      </c>
      <c r="N152" s="335" t="s">
        <v>2865</v>
      </c>
      <c r="O152" s="335" t="s">
        <v>2571</v>
      </c>
      <c r="P152" s="335" t="s">
        <v>2543</v>
      </c>
      <c r="Q152" s="226"/>
    </row>
    <row r="153" spans="1:17" ht="12.75">
      <c r="A153" s="335"/>
      <c r="B153" s="335" t="s">
        <v>635</v>
      </c>
      <c r="C153" s="335" t="s">
        <v>2866</v>
      </c>
      <c r="D153" s="335" t="s">
        <v>939</v>
      </c>
      <c r="E153" s="337">
        <v>2590.38</v>
      </c>
      <c r="F153" s="335" t="s">
        <v>639</v>
      </c>
      <c r="G153" s="335" t="s">
        <v>636</v>
      </c>
      <c r="H153" s="335" t="s">
        <v>220</v>
      </c>
      <c r="I153" s="335" t="s">
        <v>2568</v>
      </c>
      <c r="J153" s="335" t="s">
        <v>2569</v>
      </c>
      <c r="K153" s="335" t="s">
        <v>2539</v>
      </c>
      <c r="L153" s="335"/>
      <c r="M153" s="335" t="s">
        <v>2864</v>
      </c>
      <c r="N153" s="335" t="s">
        <v>2865</v>
      </c>
      <c r="O153" s="335" t="s">
        <v>2571</v>
      </c>
      <c r="P153" s="335" t="s">
        <v>2543</v>
      </c>
      <c r="Q153" s="226"/>
    </row>
    <row r="154" spans="1:17" ht="12.75">
      <c r="A154" s="335"/>
      <c r="B154" s="335" t="s">
        <v>635</v>
      </c>
      <c r="C154" s="335" t="s">
        <v>2867</v>
      </c>
      <c r="D154" s="335" t="s">
        <v>951</v>
      </c>
      <c r="E154" s="336">
        <v>728.75</v>
      </c>
      <c r="F154" s="335" t="s">
        <v>639</v>
      </c>
      <c r="G154" s="335" t="s">
        <v>636</v>
      </c>
      <c r="H154" s="335" t="s">
        <v>220</v>
      </c>
      <c r="I154" s="335" t="s">
        <v>2574</v>
      </c>
      <c r="J154" s="335" t="s">
        <v>2575</v>
      </c>
      <c r="K154" s="335" t="s">
        <v>2539</v>
      </c>
      <c r="L154" s="335"/>
      <c r="M154" s="335" t="s">
        <v>2868</v>
      </c>
      <c r="N154" s="335" t="s">
        <v>2869</v>
      </c>
      <c r="O154" s="335" t="s">
        <v>2571</v>
      </c>
      <c r="P154" s="335" t="s">
        <v>2543</v>
      </c>
      <c r="Q154" s="226"/>
    </row>
    <row r="155" spans="1:17" ht="12.75">
      <c r="A155" s="335"/>
      <c r="B155" s="335" t="s">
        <v>635</v>
      </c>
      <c r="C155" s="335" t="s">
        <v>2870</v>
      </c>
      <c r="D155" s="335" t="s">
        <v>987</v>
      </c>
      <c r="E155" s="337">
        <v>1842.84</v>
      </c>
      <c r="F155" s="335" t="s">
        <v>639</v>
      </c>
      <c r="G155" s="335" t="s">
        <v>636</v>
      </c>
      <c r="H155" s="335" t="s">
        <v>220</v>
      </c>
      <c r="I155" s="335" t="s">
        <v>2564</v>
      </c>
      <c r="J155" s="335" t="s">
        <v>2565</v>
      </c>
      <c r="K155" s="335" t="s">
        <v>2539</v>
      </c>
      <c r="L155" s="335"/>
      <c r="M155" s="335" t="s">
        <v>2871</v>
      </c>
      <c r="N155" s="335" t="s">
        <v>2865</v>
      </c>
      <c r="O155" s="335" t="s">
        <v>2551</v>
      </c>
      <c r="P155" s="335" t="s">
        <v>2543</v>
      </c>
      <c r="Q155" s="226"/>
    </row>
    <row r="156" spans="1:17" ht="12.75">
      <c r="A156" s="335"/>
      <c r="B156" s="335" t="s">
        <v>635</v>
      </c>
      <c r="C156" s="335" t="s">
        <v>2872</v>
      </c>
      <c r="D156" s="335" t="s">
        <v>935</v>
      </c>
      <c r="E156" s="337">
        <v>9044.66</v>
      </c>
      <c r="F156" s="335" t="s">
        <v>639</v>
      </c>
      <c r="G156" s="335" t="s">
        <v>636</v>
      </c>
      <c r="H156" s="335" t="s">
        <v>220</v>
      </c>
      <c r="I156" s="335" t="s">
        <v>2587</v>
      </c>
      <c r="J156" s="335" t="s">
        <v>2588</v>
      </c>
      <c r="K156" s="335" t="s">
        <v>2539</v>
      </c>
      <c r="L156" s="335"/>
      <c r="M156" s="335" t="s">
        <v>2873</v>
      </c>
      <c r="N156" s="335" t="s">
        <v>2869</v>
      </c>
      <c r="O156" s="335" t="s">
        <v>2551</v>
      </c>
      <c r="P156" s="335" t="s">
        <v>2543</v>
      </c>
      <c r="Q156" s="226"/>
    </row>
    <row r="157" spans="1:17" ht="12.75">
      <c r="A157" s="335"/>
      <c r="B157" s="335" t="s">
        <v>635</v>
      </c>
      <c r="C157" s="335" t="s">
        <v>2874</v>
      </c>
      <c r="D157" s="335" t="s">
        <v>941</v>
      </c>
      <c r="E157" s="337">
        <v>2006.88</v>
      </c>
      <c r="F157" s="335" t="s">
        <v>639</v>
      </c>
      <c r="G157" s="335" t="s">
        <v>636</v>
      </c>
      <c r="H157" s="335" t="s">
        <v>315</v>
      </c>
      <c r="I157" s="335" t="s">
        <v>2577</v>
      </c>
      <c r="J157" s="335" t="s">
        <v>2578</v>
      </c>
      <c r="K157" s="335" t="s">
        <v>2539</v>
      </c>
      <c r="L157" s="335"/>
      <c r="M157" s="335" t="s">
        <v>2875</v>
      </c>
      <c r="N157" s="335" t="s">
        <v>2869</v>
      </c>
      <c r="O157" s="335" t="s">
        <v>2580</v>
      </c>
      <c r="P157" s="335" t="s">
        <v>2543</v>
      </c>
      <c r="Q157" s="226"/>
    </row>
    <row r="158" spans="1:17" ht="12.75">
      <c r="A158" s="335"/>
      <c r="B158" s="335" t="s">
        <v>635</v>
      </c>
      <c r="C158" s="335" t="s">
        <v>2876</v>
      </c>
      <c r="D158" s="335" t="s">
        <v>945</v>
      </c>
      <c r="E158" s="337">
        <v>1113.17</v>
      </c>
      <c r="F158" s="335" t="s">
        <v>639</v>
      </c>
      <c r="G158" s="335" t="s">
        <v>636</v>
      </c>
      <c r="H158" s="335" t="s">
        <v>220</v>
      </c>
      <c r="I158" s="335" t="s">
        <v>331</v>
      </c>
      <c r="J158" s="335" t="s">
        <v>2581</v>
      </c>
      <c r="K158" s="335" t="s">
        <v>2539</v>
      </c>
      <c r="L158" s="335"/>
      <c r="M158" s="335" t="s">
        <v>2877</v>
      </c>
      <c r="N158" s="335" t="s">
        <v>2869</v>
      </c>
      <c r="O158" s="335" t="s">
        <v>2542</v>
      </c>
      <c r="P158" s="335" t="s">
        <v>2543</v>
      </c>
      <c r="Q158" s="226"/>
    </row>
    <row r="159" spans="1:17" ht="12.75">
      <c r="A159" s="335"/>
      <c r="B159" s="335" t="s">
        <v>635</v>
      </c>
      <c r="C159" s="335" t="s">
        <v>2878</v>
      </c>
      <c r="D159" s="335" t="s">
        <v>947</v>
      </c>
      <c r="E159" s="337">
        <v>1758.9</v>
      </c>
      <c r="F159" s="335" t="s">
        <v>639</v>
      </c>
      <c r="G159" s="335" t="s">
        <v>636</v>
      </c>
      <c r="H159" s="335" t="s">
        <v>220</v>
      </c>
      <c r="I159" s="335" t="s">
        <v>331</v>
      </c>
      <c r="J159" s="335" t="s">
        <v>2583</v>
      </c>
      <c r="K159" s="335" t="s">
        <v>2539</v>
      </c>
      <c r="L159" s="335"/>
      <c r="M159" s="335" t="s">
        <v>2879</v>
      </c>
      <c r="N159" s="335" t="s">
        <v>2869</v>
      </c>
      <c r="O159" s="335" t="s">
        <v>2542</v>
      </c>
      <c r="P159" s="335" t="s">
        <v>2543</v>
      </c>
      <c r="Q159" s="226"/>
    </row>
    <row r="160" spans="1:17" ht="12.75">
      <c r="A160" s="335"/>
      <c r="B160" s="335" t="s">
        <v>635</v>
      </c>
      <c r="C160" s="335" t="s">
        <v>2880</v>
      </c>
      <c r="D160" s="335" t="s">
        <v>949</v>
      </c>
      <c r="E160" s="337">
        <v>2000</v>
      </c>
      <c r="F160" s="335" t="s">
        <v>639</v>
      </c>
      <c r="G160" s="335" t="s">
        <v>636</v>
      </c>
      <c r="H160" s="335" t="s">
        <v>220</v>
      </c>
      <c r="I160" s="335" t="s">
        <v>2590</v>
      </c>
      <c r="J160" s="335" t="s">
        <v>2591</v>
      </c>
      <c r="K160" s="335" t="s">
        <v>2539</v>
      </c>
      <c r="L160" s="335"/>
      <c r="M160" s="335" t="s">
        <v>2881</v>
      </c>
      <c r="N160" s="335" t="s">
        <v>2869</v>
      </c>
      <c r="O160" s="335" t="s">
        <v>2571</v>
      </c>
      <c r="P160" s="335" t="s">
        <v>2543</v>
      </c>
      <c r="Q160" s="226"/>
    </row>
    <row r="161" spans="1:17" ht="12.75">
      <c r="A161" s="335"/>
      <c r="B161" s="335" t="s">
        <v>635</v>
      </c>
      <c r="C161" s="335" t="s">
        <v>2029</v>
      </c>
      <c r="D161" s="335" t="s">
        <v>985</v>
      </c>
      <c r="E161" s="337">
        <v>4000</v>
      </c>
      <c r="F161" s="335" t="s">
        <v>639</v>
      </c>
      <c r="G161" s="335" t="s">
        <v>636</v>
      </c>
      <c r="H161" s="335" t="s">
        <v>220</v>
      </c>
      <c r="I161" s="335" t="s">
        <v>436</v>
      </c>
      <c r="J161" s="335" t="s">
        <v>2585</v>
      </c>
      <c r="K161" s="335" t="s">
        <v>2539</v>
      </c>
      <c r="L161" s="335"/>
      <c r="M161" s="335" t="s">
        <v>2882</v>
      </c>
      <c r="N161" s="335" t="s">
        <v>2869</v>
      </c>
      <c r="O161" s="335" t="s">
        <v>2571</v>
      </c>
      <c r="P161" s="335" t="s">
        <v>2543</v>
      </c>
      <c r="Q161" s="226"/>
    </row>
    <row r="162" spans="1:17" ht="12.75">
      <c r="A162" s="335"/>
      <c r="B162" s="335" t="s">
        <v>635</v>
      </c>
      <c r="C162" s="335" t="s">
        <v>2029</v>
      </c>
      <c r="D162" s="335" t="s">
        <v>989</v>
      </c>
      <c r="E162" s="337">
        <v>10400.42</v>
      </c>
      <c r="F162" s="335" t="s">
        <v>639</v>
      </c>
      <c r="G162" s="335" t="s">
        <v>636</v>
      </c>
      <c r="H162" s="335" t="s">
        <v>315</v>
      </c>
      <c r="I162" s="335" t="s">
        <v>2593</v>
      </c>
      <c r="J162" s="335" t="s">
        <v>2629</v>
      </c>
      <c r="K162" s="335" t="s">
        <v>2539</v>
      </c>
      <c r="L162" s="335"/>
      <c r="M162" s="335" t="s">
        <v>2883</v>
      </c>
      <c r="N162" s="335" t="s">
        <v>2869</v>
      </c>
      <c r="O162" s="335" t="s">
        <v>2542</v>
      </c>
      <c r="P162" s="335" t="s">
        <v>2543</v>
      </c>
      <c r="Q162" s="226"/>
    </row>
    <row r="163" spans="1:17" ht="12.75">
      <c r="A163" s="335"/>
      <c r="B163" s="335" t="s">
        <v>635</v>
      </c>
      <c r="C163" s="335" t="s">
        <v>2029</v>
      </c>
      <c r="D163" s="335" t="s">
        <v>999</v>
      </c>
      <c r="E163" s="337">
        <v>1270.5</v>
      </c>
      <c r="F163" s="335" t="s">
        <v>639</v>
      </c>
      <c r="G163" s="335" t="s">
        <v>636</v>
      </c>
      <c r="H163" s="335" t="s">
        <v>220</v>
      </c>
      <c r="I163" s="335" t="s">
        <v>2884</v>
      </c>
      <c r="J163" s="335" t="s">
        <v>2885</v>
      </c>
      <c r="K163" s="335" t="s">
        <v>2539</v>
      </c>
      <c r="L163" s="335"/>
      <c r="M163" s="335" t="s">
        <v>2546</v>
      </c>
      <c r="N163" s="335" t="s">
        <v>2869</v>
      </c>
      <c r="O163" s="335" t="s">
        <v>2571</v>
      </c>
      <c r="P163" s="335" t="s">
        <v>2543</v>
      </c>
      <c r="Q163" s="226"/>
    </row>
    <row r="164" spans="1:17" ht="12.75">
      <c r="A164" s="335"/>
      <c r="B164" s="335" t="s">
        <v>635</v>
      </c>
      <c r="C164" s="335" t="s">
        <v>2886</v>
      </c>
      <c r="D164" s="335" t="s">
        <v>991</v>
      </c>
      <c r="E164" s="337">
        <v>4260.89</v>
      </c>
      <c r="F164" s="335" t="s">
        <v>639</v>
      </c>
      <c r="G164" s="335" t="s">
        <v>636</v>
      </c>
      <c r="H164" s="335" t="s">
        <v>220</v>
      </c>
      <c r="I164" s="335" t="s">
        <v>2710</v>
      </c>
      <c r="J164" s="335" t="s">
        <v>2711</v>
      </c>
      <c r="K164" s="335" t="s">
        <v>2539</v>
      </c>
      <c r="L164" s="335"/>
      <c r="M164" s="335" t="s">
        <v>2887</v>
      </c>
      <c r="N164" s="335" t="s">
        <v>2888</v>
      </c>
      <c r="O164" s="335" t="s">
        <v>2551</v>
      </c>
      <c r="P164" s="335" t="s">
        <v>2543</v>
      </c>
      <c r="Q164" s="226"/>
    </row>
    <row r="165" spans="1:17" ht="12.75">
      <c r="A165" s="335"/>
      <c r="B165" s="335" t="s">
        <v>635</v>
      </c>
      <c r="C165" s="335" t="s">
        <v>2889</v>
      </c>
      <c r="D165" s="335" t="s">
        <v>997</v>
      </c>
      <c r="E165" s="337">
        <v>1750</v>
      </c>
      <c r="F165" s="335" t="s">
        <v>639</v>
      </c>
      <c r="G165" s="335" t="s">
        <v>636</v>
      </c>
      <c r="H165" s="335" t="s">
        <v>220</v>
      </c>
      <c r="I165" s="335" t="s">
        <v>632</v>
      </c>
      <c r="J165" s="335" t="s">
        <v>2555</v>
      </c>
      <c r="K165" s="335" t="s">
        <v>2539</v>
      </c>
      <c r="L165" s="335"/>
      <c r="M165" s="335" t="s">
        <v>2890</v>
      </c>
      <c r="N165" s="335" t="s">
        <v>2891</v>
      </c>
      <c r="O165" s="335" t="s">
        <v>2571</v>
      </c>
      <c r="P165" s="335" t="s">
        <v>2543</v>
      </c>
      <c r="Q165" s="226"/>
    </row>
    <row r="166" spans="1:17" ht="12.75">
      <c r="A166" s="335"/>
      <c r="B166" s="335" t="s">
        <v>635</v>
      </c>
      <c r="C166" s="335" t="s">
        <v>2892</v>
      </c>
      <c r="D166" s="335" t="s">
        <v>995</v>
      </c>
      <c r="E166" s="337">
        <v>7601.36</v>
      </c>
      <c r="F166" s="335" t="s">
        <v>639</v>
      </c>
      <c r="G166" s="335" t="s">
        <v>636</v>
      </c>
      <c r="H166" s="335" t="s">
        <v>220</v>
      </c>
      <c r="I166" s="335" t="s">
        <v>2893</v>
      </c>
      <c r="J166" s="335" t="s">
        <v>2894</v>
      </c>
      <c r="K166" s="335" t="s">
        <v>2539</v>
      </c>
      <c r="L166" s="335"/>
      <c r="M166" s="335" t="s">
        <v>2895</v>
      </c>
      <c r="N166" s="335" t="s">
        <v>2896</v>
      </c>
      <c r="O166" s="335" t="s">
        <v>2551</v>
      </c>
      <c r="P166" s="335" t="s">
        <v>2543</v>
      </c>
      <c r="Q166" s="226"/>
    </row>
    <row r="167" spans="1:17" ht="12.75">
      <c r="A167" s="335"/>
      <c r="B167" s="335" t="s">
        <v>635</v>
      </c>
      <c r="C167" s="335" t="s">
        <v>2897</v>
      </c>
      <c r="D167" s="335" t="s">
        <v>1076</v>
      </c>
      <c r="E167" s="337">
        <v>4140</v>
      </c>
      <c r="F167" s="335" t="s">
        <v>639</v>
      </c>
      <c r="G167" s="335" t="s">
        <v>636</v>
      </c>
      <c r="H167" s="335" t="s">
        <v>220</v>
      </c>
      <c r="I167" s="335" t="s">
        <v>368</v>
      </c>
      <c r="J167" s="335" t="s">
        <v>2898</v>
      </c>
      <c r="K167" s="335" t="s">
        <v>2539</v>
      </c>
      <c r="L167" s="335"/>
      <c r="M167" s="335" t="s">
        <v>2899</v>
      </c>
      <c r="N167" s="335" t="s">
        <v>2900</v>
      </c>
      <c r="O167" s="335" t="s">
        <v>2580</v>
      </c>
      <c r="P167" s="335" t="s">
        <v>2543</v>
      </c>
      <c r="Q167" s="226"/>
    </row>
    <row r="168" spans="1:17" ht="12.75">
      <c r="A168" s="335"/>
      <c r="B168" s="335" t="s">
        <v>635</v>
      </c>
      <c r="C168" s="335" t="s">
        <v>2901</v>
      </c>
      <c r="D168" s="335" t="s">
        <v>1001</v>
      </c>
      <c r="E168" s="337">
        <v>3110</v>
      </c>
      <c r="F168" s="335" t="s">
        <v>639</v>
      </c>
      <c r="G168" s="335" t="s">
        <v>636</v>
      </c>
      <c r="H168" s="335" t="s">
        <v>220</v>
      </c>
      <c r="I168" s="335" t="s">
        <v>2902</v>
      </c>
      <c r="J168" s="335" t="s">
        <v>2903</v>
      </c>
      <c r="K168" s="335" t="s">
        <v>2539</v>
      </c>
      <c r="L168" s="335"/>
      <c r="M168" s="335" t="s">
        <v>2904</v>
      </c>
      <c r="N168" s="335" t="s">
        <v>2905</v>
      </c>
      <c r="O168" s="335" t="s">
        <v>2571</v>
      </c>
      <c r="P168" s="335" t="s">
        <v>2543</v>
      </c>
      <c r="Q168" s="226"/>
    </row>
    <row r="169" spans="1:17" ht="12.75">
      <c r="A169" s="335"/>
      <c r="B169" s="335" t="s">
        <v>635</v>
      </c>
      <c r="C169" s="335" t="s">
        <v>2906</v>
      </c>
      <c r="D169" s="335" t="s">
        <v>1005</v>
      </c>
      <c r="E169" s="336">
        <v>500</v>
      </c>
      <c r="F169" s="335" t="s">
        <v>639</v>
      </c>
      <c r="G169" s="335" t="s">
        <v>636</v>
      </c>
      <c r="H169" s="335" t="s">
        <v>220</v>
      </c>
      <c r="I169" s="335" t="s">
        <v>2537</v>
      </c>
      <c r="J169" s="335" t="s">
        <v>2538</v>
      </c>
      <c r="K169" s="335" t="s">
        <v>2539</v>
      </c>
      <c r="L169" s="335"/>
      <c r="M169" s="335" t="s">
        <v>2907</v>
      </c>
      <c r="N169" s="335" t="s">
        <v>2908</v>
      </c>
      <c r="O169" s="335" t="s">
        <v>2571</v>
      </c>
      <c r="P169" s="335" t="s">
        <v>2543</v>
      </c>
      <c r="Q169" s="226"/>
    </row>
    <row r="170" spans="1:17" ht="12.75">
      <c r="A170" s="335"/>
      <c r="B170" s="335" t="s">
        <v>635</v>
      </c>
      <c r="C170" s="335" t="s">
        <v>2909</v>
      </c>
      <c r="D170" s="335" t="s">
        <v>1003</v>
      </c>
      <c r="E170" s="336">
        <v>300</v>
      </c>
      <c r="F170" s="335" t="s">
        <v>639</v>
      </c>
      <c r="G170" s="335" t="s">
        <v>636</v>
      </c>
      <c r="H170" s="335" t="s">
        <v>220</v>
      </c>
      <c r="I170" s="335" t="s">
        <v>2537</v>
      </c>
      <c r="J170" s="335" t="s">
        <v>2545</v>
      </c>
      <c r="K170" s="335" t="s">
        <v>2539</v>
      </c>
      <c r="L170" s="335"/>
      <c r="M170" s="335" t="s">
        <v>2910</v>
      </c>
      <c r="N170" s="335" t="s">
        <v>2908</v>
      </c>
      <c r="O170" s="335" t="s">
        <v>2571</v>
      </c>
      <c r="P170" s="335" t="s">
        <v>2543</v>
      </c>
      <c r="Q170" s="226"/>
    </row>
    <row r="171" spans="1:17" ht="12.75">
      <c r="A171" s="335"/>
      <c r="B171" s="335" t="s">
        <v>635</v>
      </c>
      <c r="C171" s="335" t="s">
        <v>2911</v>
      </c>
      <c r="D171" s="335" t="s">
        <v>979</v>
      </c>
      <c r="E171" s="337">
        <v>1220</v>
      </c>
      <c r="F171" s="335" t="s">
        <v>639</v>
      </c>
      <c r="G171" s="335" t="s">
        <v>636</v>
      </c>
      <c r="H171" s="335" t="s">
        <v>220</v>
      </c>
      <c r="I171" s="335" t="s">
        <v>632</v>
      </c>
      <c r="J171" s="335" t="s">
        <v>2555</v>
      </c>
      <c r="K171" s="335" t="s">
        <v>2539</v>
      </c>
      <c r="L171" s="335"/>
      <c r="M171" s="335" t="s">
        <v>2912</v>
      </c>
      <c r="N171" s="335" t="s">
        <v>2905</v>
      </c>
      <c r="O171" s="335" t="s">
        <v>2571</v>
      </c>
      <c r="P171" s="335" t="s">
        <v>2543</v>
      </c>
      <c r="Q171" s="226"/>
    </row>
    <row r="172" spans="1:17" ht="12.75">
      <c r="A172" s="335"/>
      <c r="B172" s="335" t="s">
        <v>635</v>
      </c>
      <c r="C172" s="335" t="s">
        <v>2913</v>
      </c>
      <c r="D172" s="335" t="s">
        <v>1025</v>
      </c>
      <c r="E172" s="337">
        <v>2000</v>
      </c>
      <c r="F172" s="335" t="s">
        <v>639</v>
      </c>
      <c r="G172" s="335" t="s">
        <v>636</v>
      </c>
      <c r="H172" s="335" t="s">
        <v>220</v>
      </c>
      <c r="I172" s="335" t="s">
        <v>2560</v>
      </c>
      <c r="J172" s="335" t="s">
        <v>2561</v>
      </c>
      <c r="K172" s="335" t="s">
        <v>2539</v>
      </c>
      <c r="L172" s="335"/>
      <c r="M172" s="335" t="s">
        <v>2914</v>
      </c>
      <c r="N172" s="335" t="s">
        <v>2915</v>
      </c>
      <c r="O172" s="335" t="s">
        <v>2571</v>
      </c>
      <c r="P172" s="335" t="s">
        <v>2543</v>
      </c>
      <c r="Q172" s="226"/>
    </row>
    <row r="173" spans="1:17" ht="12.75">
      <c r="A173" s="335"/>
      <c r="B173" s="335" t="s">
        <v>635</v>
      </c>
      <c r="C173" s="335" t="s">
        <v>2916</v>
      </c>
      <c r="D173" s="335" t="s">
        <v>993</v>
      </c>
      <c r="E173" s="337">
        <v>2000</v>
      </c>
      <c r="F173" s="335" t="s">
        <v>639</v>
      </c>
      <c r="G173" s="335" t="s">
        <v>636</v>
      </c>
      <c r="H173" s="335" t="s">
        <v>220</v>
      </c>
      <c r="I173" s="335" t="s">
        <v>2590</v>
      </c>
      <c r="J173" s="335" t="s">
        <v>2591</v>
      </c>
      <c r="K173" s="335" t="s">
        <v>2539</v>
      </c>
      <c r="L173" s="335"/>
      <c r="M173" s="335" t="s">
        <v>2917</v>
      </c>
      <c r="N173" s="335" t="s">
        <v>2827</v>
      </c>
      <c r="O173" s="335" t="s">
        <v>2571</v>
      </c>
      <c r="P173" s="335" t="s">
        <v>2543</v>
      </c>
      <c r="Q173" s="226"/>
    </row>
    <row r="174" spans="1:17" ht="12.75">
      <c r="A174" s="335"/>
      <c r="B174" s="335" t="s">
        <v>635</v>
      </c>
      <c r="C174" s="335" t="s">
        <v>2918</v>
      </c>
      <c r="D174" s="335" t="s">
        <v>977</v>
      </c>
      <c r="E174" s="336">
        <v>728.75</v>
      </c>
      <c r="F174" s="335" t="s">
        <v>639</v>
      </c>
      <c r="G174" s="335" t="s">
        <v>636</v>
      </c>
      <c r="H174" s="335" t="s">
        <v>220</v>
      </c>
      <c r="I174" s="335" t="s">
        <v>2574</v>
      </c>
      <c r="J174" s="335" t="s">
        <v>2575</v>
      </c>
      <c r="K174" s="335" t="s">
        <v>2539</v>
      </c>
      <c r="L174" s="335"/>
      <c r="M174" s="335" t="s">
        <v>2919</v>
      </c>
      <c r="N174" s="335" t="s">
        <v>2827</v>
      </c>
      <c r="O174" s="335" t="s">
        <v>2571</v>
      </c>
      <c r="P174" s="335" t="s">
        <v>2543</v>
      </c>
      <c r="Q174" s="226"/>
    </row>
    <row r="175" spans="1:17" ht="12.75">
      <c r="A175" s="335"/>
      <c r="B175" s="335" t="s">
        <v>635</v>
      </c>
      <c r="C175" s="335" t="s">
        <v>2920</v>
      </c>
      <c r="D175" s="335" t="s">
        <v>1011</v>
      </c>
      <c r="E175" s="337">
        <v>1999.21</v>
      </c>
      <c r="F175" s="335" t="s">
        <v>639</v>
      </c>
      <c r="G175" s="335" t="s">
        <v>636</v>
      </c>
      <c r="H175" s="335" t="s">
        <v>315</v>
      </c>
      <c r="I175" s="335" t="s">
        <v>2577</v>
      </c>
      <c r="J175" s="335" t="s">
        <v>2578</v>
      </c>
      <c r="K175" s="335" t="s">
        <v>2539</v>
      </c>
      <c r="L175" s="335"/>
      <c r="M175" s="335" t="s">
        <v>2921</v>
      </c>
      <c r="N175" s="335" t="s">
        <v>2827</v>
      </c>
      <c r="O175" s="335" t="s">
        <v>2571</v>
      </c>
      <c r="P175" s="335" t="s">
        <v>2543</v>
      </c>
      <c r="Q175" s="226"/>
    </row>
    <row r="176" spans="1:17" ht="12.75">
      <c r="A176" s="335"/>
      <c r="B176" s="335" t="s">
        <v>635</v>
      </c>
      <c r="C176" s="335" t="s">
        <v>2922</v>
      </c>
      <c r="D176" s="335" t="s">
        <v>1013</v>
      </c>
      <c r="E176" s="337">
        <v>9036.31</v>
      </c>
      <c r="F176" s="335" t="s">
        <v>639</v>
      </c>
      <c r="G176" s="335" t="s">
        <v>636</v>
      </c>
      <c r="H176" s="335" t="s">
        <v>220</v>
      </c>
      <c r="I176" s="335" t="s">
        <v>2587</v>
      </c>
      <c r="J176" s="335" t="s">
        <v>2588</v>
      </c>
      <c r="K176" s="335" t="s">
        <v>2539</v>
      </c>
      <c r="L176" s="335"/>
      <c r="M176" s="335" t="s">
        <v>2779</v>
      </c>
      <c r="N176" s="335" t="s">
        <v>2827</v>
      </c>
      <c r="O176" s="335" t="s">
        <v>2551</v>
      </c>
      <c r="P176" s="335" t="s">
        <v>2543</v>
      </c>
      <c r="Q176" s="226"/>
    </row>
    <row r="177" spans="1:17" ht="12.75">
      <c r="A177" s="335"/>
      <c r="B177" s="335" t="s">
        <v>635</v>
      </c>
      <c r="C177" s="335" t="s">
        <v>2923</v>
      </c>
      <c r="D177" s="335" t="s">
        <v>1015</v>
      </c>
      <c r="E177" s="337">
        <v>1600</v>
      </c>
      <c r="F177" s="335" t="s">
        <v>639</v>
      </c>
      <c r="G177" s="335" t="s">
        <v>636</v>
      </c>
      <c r="H177" s="335" t="s">
        <v>220</v>
      </c>
      <c r="I177" s="335" t="s">
        <v>436</v>
      </c>
      <c r="J177" s="335" t="s">
        <v>2585</v>
      </c>
      <c r="K177" s="335" t="s">
        <v>2539</v>
      </c>
      <c r="L177" s="335"/>
      <c r="M177" s="335" t="s">
        <v>2924</v>
      </c>
      <c r="N177" s="335" t="s">
        <v>2827</v>
      </c>
      <c r="O177" s="335" t="s">
        <v>2571</v>
      </c>
      <c r="P177" s="335" t="s">
        <v>2543</v>
      </c>
      <c r="Q177" s="226"/>
    </row>
    <row r="178" spans="1:17" ht="12.75">
      <c r="A178" s="335"/>
      <c r="B178" s="335" t="s">
        <v>635</v>
      </c>
      <c r="C178" s="335" t="s">
        <v>2925</v>
      </c>
      <c r="D178" s="335" t="s">
        <v>1017</v>
      </c>
      <c r="E178" s="337">
        <v>1113.17</v>
      </c>
      <c r="F178" s="335" t="s">
        <v>639</v>
      </c>
      <c r="G178" s="335" t="s">
        <v>636</v>
      </c>
      <c r="H178" s="335" t="s">
        <v>220</v>
      </c>
      <c r="I178" s="335" t="s">
        <v>331</v>
      </c>
      <c r="J178" s="335" t="s">
        <v>2581</v>
      </c>
      <c r="K178" s="335" t="s">
        <v>2539</v>
      </c>
      <c r="L178" s="335"/>
      <c r="M178" s="335" t="s">
        <v>2926</v>
      </c>
      <c r="N178" s="335" t="s">
        <v>2827</v>
      </c>
      <c r="O178" s="335" t="s">
        <v>2542</v>
      </c>
      <c r="P178" s="335" t="s">
        <v>2543</v>
      </c>
      <c r="Q178" s="226"/>
    </row>
    <row r="179" spans="1:17" ht="12.75">
      <c r="A179" s="335"/>
      <c r="B179" s="335" t="s">
        <v>635</v>
      </c>
      <c r="C179" s="335" t="s">
        <v>2927</v>
      </c>
      <c r="D179" s="335" t="s">
        <v>1019</v>
      </c>
      <c r="E179" s="337">
        <v>1758.9</v>
      </c>
      <c r="F179" s="335" t="s">
        <v>639</v>
      </c>
      <c r="G179" s="335" t="s">
        <v>636</v>
      </c>
      <c r="H179" s="335" t="s">
        <v>220</v>
      </c>
      <c r="I179" s="335" t="s">
        <v>331</v>
      </c>
      <c r="J179" s="335" t="s">
        <v>2583</v>
      </c>
      <c r="K179" s="335" t="s">
        <v>2539</v>
      </c>
      <c r="L179" s="335"/>
      <c r="M179" s="335" t="s">
        <v>2928</v>
      </c>
      <c r="N179" s="335" t="s">
        <v>2827</v>
      </c>
      <c r="O179" s="335" t="s">
        <v>2542</v>
      </c>
      <c r="P179" s="335" t="s">
        <v>2543</v>
      </c>
      <c r="Q179" s="226"/>
    </row>
    <row r="180" spans="1:17" ht="12.75">
      <c r="A180" s="335"/>
      <c r="B180" s="335" t="s">
        <v>635</v>
      </c>
      <c r="C180" s="335" t="s">
        <v>2929</v>
      </c>
      <c r="D180" s="335" t="s">
        <v>1021</v>
      </c>
      <c r="E180" s="337">
        <v>2384.49</v>
      </c>
      <c r="F180" s="335" t="s">
        <v>639</v>
      </c>
      <c r="G180" s="335" t="s">
        <v>636</v>
      </c>
      <c r="H180" s="335" t="s">
        <v>220</v>
      </c>
      <c r="I180" s="335" t="s">
        <v>2568</v>
      </c>
      <c r="J180" s="335" t="s">
        <v>2569</v>
      </c>
      <c r="K180" s="335" t="s">
        <v>2539</v>
      </c>
      <c r="L180" s="335"/>
      <c r="M180" s="335" t="s">
        <v>2930</v>
      </c>
      <c r="N180" s="335" t="s">
        <v>2827</v>
      </c>
      <c r="O180" s="335" t="s">
        <v>2571</v>
      </c>
      <c r="P180" s="335" t="s">
        <v>2543</v>
      </c>
      <c r="Q180" s="226"/>
    </row>
    <row r="181" spans="1:17" ht="12.75">
      <c r="A181" s="335"/>
      <c r="B181" s="335" t="s">
        <v>635</v>
      </c>
      <c r="C181" s="335" t="s">
        <v>2931</v>
      </c>
      <c r="D181" s="335" t="s">
        <v>1023</v>
      </c>
      <c r="E181" s="337">
        <v>2830.23</v>
      </c>
      <c r="F181" s="335" t="s">
        <v>639</v>
      </c>
      <c r="G181" s="335" t="s">
        <v>636</v>
      </c>
      <c r="H181" s="335" t="s">
        <v>220</v>
      </c>
      <c r="I181" s="335" t="s">
        <v>2568</v>
      </c>
      <c r="J181" s="335" t="s">
        <v>2569</v>
      </c>
      <c r="K181" s="335" t="s">
        <v>2539</v>
      </c>
      <c r="L181" s="335"/>
      <c r="M181" s="335" t="s">
        <v>2930</v>
      </c>
      <c r="N181" s="335" t="s">
        <v>2827</v>
      </c>
      <c r="O181" s="335" t="s">
        <v>2571</v>
      </c>
      <c r="P181" s="335" t="s">
        <v>2543</v>
      </c>
      <c r="Q181" s="226"/>
    </row>
    <row r="182" spans="1:17" ht="12.75">
      <c r="A182" s="335"/>
      <c r="B182" s="335" t="s">
        <v>635</v>
      </c>
      <c r="C182" s="335" t="s">
        <v>2932</v>
      </c>
      <c r="D182" s="335" t="s">
        <v>1035</v>
      </c>
      <c r="E182" s="337">
        <v>9963.78</v>
      </c>
      <c r="F182" s="335" t="s">
        <v>639</v>
      </c>
      <c r="G182" s="335" t="s">
        <v>636</v>
      </c>
      <c r="H182" s="335" t="s">
        <v>220</v>
      </c>
      <c r="I182" s="335" t="s">
        <v>2593</v>
      </c>
      <c r="J182" s="335" t="s">
        <v>2629</v>
      </c>
      <c r="K182" s="335" t="s">
        <v>2539</v>
      </c>
      <c r="L182" s="335"/>
      <c r="M182" s="335" t="s">
        <v>2933</v>
      </c>
      <c r="N182" s="335" t="s">
        <v>2827</v>
      </c>
      <c r="O182" s="335" t="s">
        <v>2551</v>
      </c>
      <c r="P182" s="335" t="s">
        <v>2543</v>
      </c>
      <c r="Q182" s="226"/>
    </row>
    <row r="183" spans="1:17" ht="12.75">
      <c r="A183" s="335"/>
      <c r="B183" s="335" t="s">
        <v>635</v>
      </c>
      <c r="C183" s="335" t="s">
        <v>2170</v>
      </c>
      <c r="D183" s="335" t="s">
        <v>1044</v>
      </c>
      <c r="E183" s="337">
        <v>1638.08</v>
      </c>
      <c r="F183" s="335" t="s">
        <v>639</v>
      </c>
      <c r="G183" s="335" t="s">
        <v>636</v>
      </c>
      <c r="H183" s="335" t="s">
        <v>220</v>
      </c>
      <c r="I183" s="335" t="s">
        <v>2564</v>
      </c>
      <c r="J183" s="335" t="s">
        <v>2565</v>
      </c>
      <c r="K183" s="335" t="s">
        <v>2539</v>
      </c>
      <c r="L183" s="335"/>
      <c r="M183" s="335" t="s">
        <v>2934</v>
      </c>
      <c r="N183" s="335" t="s">
        <v>2827</v>
      </c>
      <c r="O183" s="335" t="s">
        <v>2551</v>
      </c>
      <c r="P183" s="335" t="s">
        <v>2543</v>
      </c>
      <c r="Q183" s="226"/>
    </row>
    <row r="184" spans="1:17" ht="12.75">
      <c r="A184" s="335"/>
      <c r="B184" s="335" t="s">
        <v>635</v>
      </c>
      <c r="C184" s="335" t="s">
        <v>2935</v>
      </c>
      <c r="D184" s="335" t="s">
        <v>1062</v>
      </c>
      <c r="E184" s="337">
        <v>22000</v>
      </c>
      <c r="F184" s="335" t="s">
        <v>639</v>
      </c>
      <c r="G184" s="335" t="s">
        <v>636</v>
      </c>
      <c r="H184" s="335" t="s">
        <v>220</v>
      </c>
      <c r="I184" s="335" t="s">
        <v>633</v>
      </c>
      <c r="J184" s="335" t="s">
        <v>2936</v>
      </c>
      <c r="K184" s="335" t="s">
        <v>2539</v>
      </c>
      <c r="L184" s="335"/>
      <c r="M184" s="335" t="s">
        <v>2937</v>
      </c>
      <c r="N184" s="335" t="s">
        <v>2938</v>
      </c>
      <c r="O184" s="335" t="s">
        <v>2542</v>
      </c>
      <c r="P184" s="335" t="s">
        <v>2543</v>
      </c>
      <c r="Q184" s="226"/>
    </row>
    <row r="185" spans="1:17" ht="12.75">
      <c r="A185" s="335"/>
      <c r="B185" s="335" t="s">
        <v>635</v>
      </c>
      <c r="C185" s="335" t="s">
        <v>2939</v>
      </c>
      <c r="D185" s="335" t="s">
        <v>1070</v>
      </c>
      <c r="E185" s="337">
        <v>8650</v>
      </c>
      <c r="F185" s="335" t="s">
        <v>639</v>
      </c>
      <c r="G185" s="335" t="s">
        <v>636</v>
      </c>
      <c r="H185" s="335" t="s">
        <v>220</v>
      </c>
      <c r="I185" s="335" t="s">
        <v>2940</v>
      </c>
      <c r="J185" s="335" t="s">
        <v>2941</v>
      </c>
      <c r="K185" s="335" t="s">
        <v>2539</v>
      </c>
      <c r="L185" s="335"/>
      <c r="M185" s="335" t="s">
        <v>2942</v>
      </c>
      <c r="N185" s="335" t="s">
        <v>2938</v>
      </c>
      <c r="O185" s="335" t="s">
        <v>2571</v>
      </c>
      <c r="P185" s="335" t="s">
        <v>2543</v>
      </c>
      <c r="Q185" s="226"/>
    </row>
    <row r="186" spans="1:17" ht="12.75">
      <c r="A186" s="335"/>
      <c r="B186" s="335" t="s">
        <v>635</v>
      </c>
      <c r="C186" s="335" t="s">
        <v>2943</v>
      </c>
      <c r="D186" s="335" t="s">
        <v>1027</v>
      </c>
      <c r="E186" s="336">
        <v>344.5</v>
      </c>
      <c r="F186" s="335" t="s">
        <v>639</v>
      </c>
      <c r="G186" s="335" t="s">
        <v>636</v>
      </c>
      <c r="H186" s="335" t="s">
        <v>220</v>
      </c>
      <c r="I186" s="335" t="s">
        <v>2548</v>
      </c>
      <c r="J186" s="335" t="s">
        <v>2549</v>
      </c>
      <c r="K186" s="335" t="s">
        <v>2539</v>
      </c>
      <c r="L186" s="335"/>
      <c r="M186" s="335" t="s">
        <v>2944</v>
      </c>
      <c r="N186" s="335" t="s">
        <v>2945</v>
      </c>
      <c r="O186" s="335" t="s">
        <v>2551</v>
      </c>
      <c r="P186" s="335" t="s">
        <v>2543</v>
      </c>
      <c r="Q186" s="226"/>
    </row>
    <row r="187" spans="1:17" ht="12.75">
      <c r="A187" s="335"/>
      <c r="B187" s="335" t="s">
        <v>635</v>
      </c>
      <c r="C187" s="335" t="s">
        <v>2946</v>
      </c>
      <c r="D187" s="335" t="s">
        <v>1029</v>
      </c>
      <c r="E187" s="336">
        <v>48.88</v>
      </c>
      <c r="F187" s="335" t="s">
        <v>639</v>
      </c>
      <c r="G187" s="335" t="s">
        <v>636</v>
      </c>
      <c r="H187" s="335" t="s">
        <v>220</v>
      </c>
      <c r="I187" s="335" t="s">
        <v>2548</v>
      </c>
      <c r="J187" s="335" t="s">
        <v>2603</v>
      </c>
      <c r="K187" s="335" t="s">
        <v>2539</v>
      </c>
      <c r="L187" s="335"/>
      <c r="M187" s="335" t="s">
        <v>2944</v>
      </c>
      <c r="N187" s="335" t="s">
        <v>2945</v>
      </c>
      <c r="O187" s="335" t="s">
        <v>2551</v>
      </c>
      <c r="P187" s="335" t="s">
        <v>2543</v>
      </c>
      <c r="Q187" s="226"/>
    </row>
    <row r="188" spans="1:17" ht="12.75">
      <c r="A188" s="335"/>
      <c r="B188" s="335" t="s">
        <v>635</v>
      </c>
      <c r="C188" s="335" t="s">
        <v>2947</v>
      </c>
      <c r="D188" s="335" t="s">
        <v>1031</v>
      </c>
      <c r="E188" s="336">
        <v>482.28</v>
      </c>
      <c r="F188" s="335" t="s">
        <v>639</v>
      </c>
      <c r="G188" s="335" t="s">
        <v>636</v>
      </c>
      <c r="H188" s="335" t="s">
        <v>220</v>
      </c>
      <c r="I188" s="335" t="s">
        <v>2548</v>
      </c>
      <c r="J188" s="335" t="s">
        <v>2605</v>
      </c>
      <c r="K188" s="335" t="s">
        <v>2539</v>
      </c>
      <c r="L188" s="335"/>
      <c r="M188" s="335" t="s">
        <v>2944</v>
      </c>
      <c r="N188" s="335" t="s">
        <v>2945</v>
      </c>
      <c r="O188" s="335" t="s">
        <v>2551</v>
      </c>
      <c r="P188" s="335" t="s">
        <v>2543</v>
      </c>
      <c r="Q188" s="226"/>
    </row>
    <row r="189" spans="1:17" ht="12.75">
      <c r="A189" s="335"/>
      <c r="B189" s="335" t="s">
        <v>635</v>
      </c>
      <c r="C189" s="335" t="s">
        <v>2948</v>
      </c>
      <c r="D189" s="335" t="s">
        <v>1033</v>
      </c>
      <c r="E189" s="336">
        <v>977</v>
      </c>
      <c r="F189" s="335" t="s">
        <v>639</v>
      </c>
      <c r="G189" s="335" t="s">
        <v>636</v>
      </c>
      <c r="H189" s="335" t="s">
        <v>220</v>
      </c>
      <c r="I189" s="335" t="s">
        <v>2548</v>
      </c>
      <c r="J189" s="335" t="s">
        <v>2607</v>
      </c>
      <c r="K189" s="335" t="s">
        <v>2539</v>
      </c>
      <c r="L189" s="335"/>
      <c r="M189" s="335" t="s">
        <v>2944</v>
      </c>
      <c r="N189" s="335" t="s">
        <v>2945</v>
      </c>
      <c r="O189" s="335" t="s">
        <v>2551</v>
      </c>
      <c r="P189" s="335" t="s">
        <v>2543</v>
      </c>
      <c r="Q189" s="226"/>
    </row>
    <row r="190" spans="1:17" ht="12.75">
      <c r="A190" s="335"/>
      <c r="B190" s="335" t="s">
        <v>635</v>
      </c>
      <c r="C190" s="335" t="s">
        <v>2949</v>
      </c>
      <c r="D190" s="335" t="s">
        <v>1046</v>
      </c>
      <c r="E190" s="337">
        <v>1000</v>
      </c>
      <c r="F190" s="335" t="s">
        <v>639</v>
      </c>
      <c r="G190" s="335" t="s">
        <v>636</v>
      </c>
      <c r="H190" s="335" t="s">
        <v>220</v>
      </c>
      <c r="I190" s="335" t="s">
        <v>2658</v>
      </c>
      <c r="J190" s="335" t="s">
        <v>2659</v>
      </c>
      <c r="K190" s="335" t="s">
        <v>2539</v>
      </c>
      <c r="L190" s="335"/>
      <c r="M190" s="335" t="s">
        <v>2950</v>
      </c>
      <c r="N190" s="335" t="s">
        <v>2951</v>
      </c>
      <c r="O190" s="335" t="s">
        <v>2571</v>
      </c>
      <c r="P190" s="335" t="s">
        <v>2543</v>
      </c>
      <c r="Q190" s="226"/>
    </row>
    <row r="191" spans="1:17" ht="12.75">
      <c r="A191" s="335"/>
      <c r="B191" s="335" t="s">
        <v>635</v>
      </c>
      <c r="C191" s="335" t="s">
        <v>2952</v>
      </c>
      <c r="D191" s="335" t="s">
        <v>1060</v>
      </c>
      <c r="E191" s="337">
        <v>1874.75</v>
      </c>
      <c r="F191" s="335" t="s">
        <v>639</v>
      </c>
      <c r="G191" s="335" t="s">
        <v>636</v>
      </c>
      <c r="H191" s="335" t="s">
        <v>220</v>
      </c>
      <c r="I191" s="335" t="s">
        <v>2645</v>
      </c>
      <c r="J191" s="335" t="s">
        <v>2953</v>
      </c>
      <c r="K191" s="335" t="s">
        <v>2539</v>
      </c>
      <c r="L191" s="335"/>
      <c r="M191" s="335" t="s">
        <v>2954</v>
      </c>
      <c r="N191" s="335" t="s">
        <v>2951</v>
      </c>
      <c r="O191" s="335" t="s">
        <v>2551</v>
      </c>
      <c r="P191" s="335" t="s">
        <v>2543</v>
      </c>
      <c r="Q191" s="226"/>
    </row>
    <row r="192" spans="1:17" ht="12.75">
      <c r="A192" s="335"/>
      <c r="B192" s="335" t="s">
        <v>635</v>
      </c>
      <c r="C192" s="335" t="s">
        <v>2955</v>
      </c>
      <c r="D192" s="335" t="s">
        <v>1072</v>
      </c>
      <c r="E192" s="337">
        <v>2000</v>
      </c>
      <c r="F192" s="335" t="s">
        <v>639</v>
      </c>
      <c r="G192" s="335" t="s">
        <v>636</v>
      </c>
      <c r="H192" s="335" t="s">
        <v>220</v>
      </c>
      <c r="I192" s="335" t="s">
        <v>2956</v>
      </c>
      <c r="J192" s="335" t="s">
        <v>2957</v>
      </c>
      <c r="K192" s="335" t="s">
        <v>2539</v>
      </c>
      <c r="L192" s="335"/>
      <c r="M192" s="335" t="s">
        <v>2958</v>
      </c>
      <c r="N192" s="335" t="s">
        <v>2959</v>
      </c>
      <c r="O192" s="335" t="s">
        <v>2571</v>
      </c>
      <c r="P192" s="335" t="s">
        <v>2543</v>
      </c>
      <c r="Q192" s="226"/>
    </row>
    <row r="193" spans="1:17" ht="12.75">
      <c r="A193" s="335"/>
      <c r="B193" s="335" t="s">
        <v>635</v>
      </c>
      <c r="C193" s="335" t="s">
        <v>2960</v>
      </c>
      <c r="D193" s="335" t="s">
        <v>1050</v>
      </c>
      <c r="E193" s="337">
        <v>2000</v>
      </c>
      <c r="F193" s="335" t="s">
        <v>639</v>
      </c>
      <c r="G193" s="335" t="s">
        <v>636</v>
      </c>
      <c r="H193" s="335" t="s">
        <v>220</v>
      </c>
      <c r="I193" s="335" t="s">
        <v>2560</v>
      </c>
      <c r="J193" s="335" t="s">
        <v>2561</v>
      </c>
      <c r="K193" s="335" t="s">
        <v>2539</v>
      </c>
      <c r="L193" s="335"/>
      <c r="M193" s="335" t="s">
        <v>2961</v>
      </c>
      <c r="N193" s="335" t="s">
        <v>2962</v>
      </c>
      <c r="O193" s="335" t="s">
        <v>2571</v>
      </c>
      <c r="P193" s="335" t="s">
        <v>2543</v>
      </c>
      <c r="Q193" s="226"/>
    </row>
    <row r="194" spans="1:17" ht="12.75">
      <c r="A194" s="335"/>
      <c r="B194" s="335" t="s">
        <v>635</v>
      </c>
      <c r="C194" s="335" t="s">
        <v>2963</v>
      </c>
      <c r="D194" s="335" t="s">
        <v>872</v>
      </c>
      <c r="E194" s="337">
        <v>2000</v>
      </c>
      <c r="F194" s="335" t="s">
        <v>639</v>
      </c>
      <c r="G194" s="335" t="s">
        <v>636</v>
      </c>
      <c r="H194" s="335" t="s">
        <v>220</v>
      </c>
      <c r="I194" s="335" t="s">
        <v>2590</v>
      </c>
      <c r="J194" s="335" t="s">
        <v>2591</v>
      </c>
      <c r="K194" s="335" t="s">
        <v>2539</v>
      </c>
      <c r="L194" s="335"/>
      <c r="M194" s="335" t="s">
        <v>2964</v>
      </c>
      <c r="N194" s="335" t="s">
        <v>2965</v>
      </c>
      <c r="O194" s="335" t="s">
        <v>2571</v>
      </c>
      <c r="P194" s="335" t="s">
        <v>2543</v>
      </c>
      <c r="Q194" s="226"/>
    </row>
    <row r="195" spans="1:17" ht="12.75">
      <c r="A195" s="335"/>
      <c r="B195" s="335" t="s">
        <v>635</v>
      </c>
      <c r="C195" s="335" t="s">
        <v>2966</v>
      </c>
      <c r="D195" s="335" t="s">
        <v>1040</v>
      </c>
      <c r="E195" s="337">
        <v>1758.9</v>
      </c>
      <c r="F195" s="335" t="s">
        <v>639</v>
      </c>
      <c r="G195" s="335" t="s">
        <v>636</v>
      </c>
      <c r="H195" s="335" t="s">
        <v>220</v>
      </c>
      <c r="I195" s="335" t="s">
        <v>331</v>
      </c>
      <c r="J195" s="335" t="s">
        <v>2583</v>
      </c>
      <c r="K195" s="335" t="s">
        <v>2539</v>
      </c>
      <c r="L195" s="335"/>
      <c r="M195" s="335" t="s">
        <v>2967</v>
      </c>
      <c r="N195" s="335" t="s">
        <v>2965</v>
      </c>
      <c r="O195" s="335" t="s">
        <v>2542</v>
      </c>
      <c r="P195" s="335" t="s">
        <v>2543</v>
      </c>
      <c r="Q195" s="226"/>
    </row>
    <row r="196" spans="1:17" ht="12.75">
      <c r="A196" s="335"/>
      <c r="B196" s="335" t="s">
        <v>635</v>
      </c>
      <c r="C196" s="335" t="s">
        <v>2968</v>
      </c>
      <c r="D196" s="335" t="s">
        <v>1042</v>
      </c>
      <c r="E196" s="337">
        <v>1113.17</v>
      </c>
      <c r="F196" s="335" t="s">
        <v>639</v>
      </c>
      <c r="G196" s="335" t="s">
        <v>636</v>
      </c>
      <c r="H196" s="335" t="s">
        <v>220</v>
      </c>
      <c r="I196" s="335" t="s">
        <v>331</v>
      </c>
      <c r="J196" s="335" t="s">
        <v>2581</v>
      </c>
      <c r="K196" s="335" t="s">
        <v>2539</v>
      </c>
      <c r="L196" s="335"/>
      <c r="M196" s="335" t="s">
        <v>2969</v>
      </c>
      <c r="N196" s="335" t="s">
        <v>2965</v>
      </c>
      <c r="O196" s="335" t="s">
        <v>2542</v>
      </c>
      <c r="P196" s="335" t="s">
        <v>2543</v>
      </c>
      <c r="Q196" s="226"/>
    </row>
    <row r="197" spans="1:17" ht="12.75">
      <c r="A197" s="335"/>
      <c r="B197" s="335" t="s">
        <v>635</v>
      </c>
      <c r="C197" s="335" t="s">
        <v>2970</v>
      </c>
      <c r="D197" s="335" t="s">
        <v>1048</v>
      </c>
      <c r="E197" s="337">
        <v>9303.87</v>
      </c>
      <c r="F197" s="335" t="s">
        <v>639</v>
      </c>
      <c r="G197" s="335" t="s">
        <v>636</v>
      </c>
      <c r="H197" s="335" t="s">
        <v>220</v>
      </c>
      <c r="I197" s="335" t="s">
        <v>2587</v>
      </c>
      <c r="J197" s="335" t="s">
        <v>2588</v>
      </c>
      <c r="K197" s="335" t="s">
        <v>2539</v>
      </c>
      <c r="L197" s="335"/>
      <c r="M197" s="335" t="s">
        <v>2971</v>
      </c>
      <c r="N197" s="335" t="s">
        <v>2965</v>
      </c>
      <c r="O197" s="335" t="s">
        <v>2551</v>
      </c>
      <c r="P197" s="335" t="s">
        <v>2543</v>
      </c>
      <c r="Q197" s="226"/>
    </row>
    <row r="198" spans="1:17" ht="12.75">
      <c r="A198" s="335"/>
      <c r="B198" s="335" t="s">
        <v>635</v>
      </c>
      <c r="C198" s="335" t="s">
        <v>2972</v>
      </c>
      <c r="D198" s="335" t="s">
        <v>1052</v>
      </c>
      <c r="E198" s="337">
        <v>1800</v>
      </c>
      <c r="F198" s="335" t="s">
        <v>639</v>
      </c>
      <c r="G198" s="335" t="s">
        <v>636</v>
      </c>
      <c r="H198" s="335" t="s">
        <v>220</v>
      </c>
      <c r="I198" s="335" t="s">
        <v>436</v>
      </c>
      <c r="J198" s="335" t="s">
        <v>2585</v>
      </c>
      <c r="K198" s="335" t="s">
        <v>2539</v>
      </c>
      <c r="L198" s="335"/>
      <c r="M198" s="335" t="s">
        <v>2973</v>
      </c>
      <c r="N198" s="335" t="s">
        <v>2965</v>
      </c>
      <c r="O198" s="335" t="s">
        <v>2571</v>
      </c>
      <c r="P198" s="335" t="s">
        <v>2543</v>
      </c>
      <c r="Q198" s="226"/>
    </row>
    <row r="199" spans="1:17" ht="12.75">
      <c r="A199" s="335"/>
      <c r="B199" s="335" t="s">
        <v>635</v>
      </c>
      <c r="C199" s="335" t="s">
        <v>2974</v>
      </c>
      <c r="D199" s="335" t="s">
        <v>1054</v>
      </c>
      <c r="E199" s="336">
        <v>300</v>
      </c>
      <c r="F199" s="335" t="s">
        <v>639</v>
      </c>
      <c r="G199" s="335" t="s">
        <v>636</v>
      </c>
      <c r="H199" s="335" t="s">
        <v>220</v>
      </c>
      <c r="I199" s="335" t="s">
        <v>2537</v>
      </c>
      <c r="J199" s="335" t="s">
        <v>2545</v>
      </c>
      <c r="K199" s="335" t="s">
        <v>2539</v>
      </c>
      <c r="L199" s="335"/>
      <c r="M199" s="335" t="s">
        <v>2975</v>
      </c>
      <c r="N199" s="335" t="s">
        <v>2965</v>
      </c>
      <c r="O199" s="335" t="s">
        <v>2542</v>
      </c>
      <c r="P199" s="335" t="s">
        <v>2543</v>
      </c>
      <c r="Q199" s="226"/>
    </row>
    <row r="200" spans="1:17" ht="12.75">
      <c r="A200" s="335"/>
      <c r="B200" s="335" t="s">
        <v>635</v>
      </c>
      <c r="C200" s="335" t="s">
        <v>2976</v>
      </c>
      <c r="D200" s="335" t="s">
        <v>1056</v>
      </c>
      <c r="E200" s="336">
        <v>500</v>
      </c>
      <c r="F200" s="335" t="s">
        <v>639</v>
      </c>
      <c r="G200" s="335" t="s">
        <v>636</v>
      </c>
      <c r="H200" s="335" t="s">
        <v>220</v>
      </c>
      <c r="I200" s="335" t="s">
        <v>2537</v>
      </c>
      <c r="J200" s="335" t="s">
        <v>2538</v>
      </c>
      <c r="K200" s="335" t="s">
        <v>2539</v>
      </c>
      <c r="L200" s="335"/>
      <c r="M200" s="335" t="s">
        <v>2977</v>
      </c>
      <c r="N200" s="335" t="s">
        <v>2965</v>
      </c>
      <c r="O200" s="335" t="s">
        <v>2542</v>
      </c>
      <c r="P200" s="335" t="s">
        <v>2543</v>
      </c>
      <c r="Q200" s="226"/>
    </row>
    <row r="201" spans="1:17" ht="12.75">
      <c r="A201" s="335"/>
      <c r="B201" s="335" t="s">
        <v>635</v>
      </c>
      <c r="C201" s="335" t="s">
        <v>2978</v>
      </c>
      <c r="D201" s="335" t="s">
        <v>1058</v>
      </c>
      <c r="E201" s="337">
        <v>2931.75</v>
      </c>
      <c r="F201" s="335" t="s">
        <v>639</v>
      </c>
      <c r="G201" s="335" t="s">
        <v>636</v>
      </c>
      <c r="H201" s="335" t="s">
        <v>220</v>
      </c>
      <c r="I201" s="335" t="s">
        <v>2568</v>
      </c>
      <c r="J201" s="335" t="s">
        <v>2569</v>
      </c>
      <c r="K201" s="335" t="s">
        <v>2539</v>
      </c>
      <c r="L201" s="335"/>
      <c r="M201" s="335" t="s">
        <v>2979</v>
      </c>
      <c r="N201" s="335" t="s">
        <v>2965</v>
      </c>
      <c r="O201" s="335" t="s">
        <v>2542</v>
      </c>
      <c r="P201" s="335" t="s">
        <v>2543</v>
      </c>
      <c r="Q201" s="226"/>
    </row>
    <row r="202" spans="1:17" ht="12.75">
      <c r="A202" s="335"/>
      <c r="B202" s="335" t="s">
        <v>635</v>
      </c>
      <c r="C202" s="335" t="s">
        <v>2980</v>
      </c>
      <c r="D202" s="335" t="s">
        <v>1064</v>
      </c>
      <c r="E202" s="337">
        <v>3405.87</v>
      </c>
      <c r="F202" s="335" t="s">
        <v>639</v>
      </c>
      <c r="G202" s="335" t="s">
        <v>636</v>
      </c>
      <c r="H202" s="335" t="s">
        <v>220</v>
      </c>
      <c r="I202" s="335" t="s">
        <v>2568</v>
      </c>
      <c r="J202" s="335" t="s">
        <v>2569</v>
      </c>
      <c r="K202" s="335" t="s">
        <v>2539</v>
      </c>
      <c r="L202" s="335"/>
      <c r="M202" s="335" t="s">
        <v>2979</v>
      </c>
      <c r="N202" s="335" t="s">
        <v>2965</v>
      </c>
      <c r="O202" s="335" t="s">
        <v>2542</v>
      </c>
      <c r="P202" s="335" t="s">
        <v>2543</v>
      </c>
      <c r="Q202" s="226"/>
    </row>
    <row r="203" spans="1:17" ht="12.75">
      <c r="A203" s="335"/>
      <c r="B203" s="335" t="s">
        <v>635</v>
      </c>
      <c r="C203" s="335" t="s">
        <v>2981</v>
      </c>
      <c r="D203" s="335" t="s">
        <v>1066</v>
      </c>
      <c r="E203" s="337">
        <v>3253.21</v>
      </c>
      <c r="F203" s="335" t="s">
        <v>639</v>
      </c>
      <c r="G203" s="335" t="s">
        <v>636</v>
      </c>
      <c r="H203" s="335" t="s">
        <v>315</v>
      </c>
      <c r="I203" s="335" t="s">
        <v>2577</v>
      </c>
      <c r="J203" s="335" t="s">
        <v>2578</v>
      </c>
      <c r="K203" s="335" t="s">
        <v>2539</v>
      </c>
      <c r="L203" s="335"/>
      <c r="M203" s="335" t="s">
        <v>2982</v>
      </c>
      <c r="N203" s="335" t="s">
        <v>2965</v>
      </c>
      <c r="O203" s="335" t="s">
        <v>2571</v>
      </c>
      <c r="P203" s="335" t="s">
        <v>2543</v>
      </c>
      <c r="Q203" s="226"/>
    </row>
    <row r="204" spans="1:17" ht="12.75">
      <c r="A204" s="335"/>
      <c r="B204" s="335" t="s">
        <v>635</v>
      </c>
      <c r="C204" s="335" t="s">
        <v>2983</v>
      </c>
      <c r="D204" s="335" t="s">
        <v>1068</v>
      </c>
      <c r="E204" s="336">
        <v>728.75</v>
      </c>
      <c r="F204" s="335" t="s">
        <v>639</v>
      </c>
      <c r="G204" s="335" t="s">
        <v>636</v>
      </c>
      <c r="H204" s="335" t="s">
        <v>220</v>
      </c>
      <c r="I204" s="335" t="s">
        <v>2574</v>
      </c>
      <c r="J204" s="335" t="s">
        <v>2575</v>
      </c>
      <c r="K204" s="335" t="s">
        <v>2539</v>
      </c>
      <c r="L204" s="335"/>
      <c r="M204" s="335" t="s">
        <v>2984</v>
      </c>
      <c r="N204" s="335" t="s">
        <v>2965</v>
      </c>
      <c r="O204" s="335" t="s">
        <v>2571</v>
      </c>
      <c r="P204" s="335" t="s">
        <v>2543</v>
      </c>
      <c r="Q204" s="226"/>
    </row>
    <row r="205" spans="1:17" ht="12.75">
      <c r="A205" s="335"/>
      <c r="B205" s="335" t="s">
        <v>635</v>
      </c>
      <c r="C205" s="335" t="s">
        <v>2985</v>
      </c>
      <c r="D205" s="335" t="s">
        <v>1074</v>
      </c>
      <c r="E205" s="337">
        <v>11621.23</v>
      </c>
      <c r="F205" s="335" t="s">
        <v>639</v>
      </c>
      <c r="G205" s="335" t="s">
        <v>636</v>
      </c>
      <c r="H205" s="335" t="s">
        <v>220</v>
      </c>
      <c r="I205" s="335" t="s">
        <v>2593</v>
      </c>
      <c r="J205" s="335" t="s">
        <v>2629</v>
      </c>
      <c r="K205" s="335" t="s">
        <v>2539</v>
      </c>
      <c r="L205" s="335"/>
      <c r="M205" s="335" t="s">
        <v>2986</v>
      </c>
      <c r="N205" s="335" t="s">
        <v>2965</v>
      </c>
      <c r="O205" s="335" t="s">
        <v>2542</v>
      </c>
      <c r="P205" s="335" t="s">
        <v>2543</v>
      </c>
      <c r="Q205" s="226"/>
    </row>
    <row r="206" spans="1:17" ht="12.75">
      <c r="A206" s="335"/>
      <c r="B206" s="335" t="s">
        <v>635</v>
      </c>
      <c r="C206" s="335" t="s">
        <v>2987</v>
      </c>
      <c r="D206" s="335" t="s">
        <v>1092</v>
      </c>
      <c r="E206" s="337">
        <v>2764.26</v>
      </c>
      <c r="F206" s="335" t="s">
        <v>639</v>
      </c>
      <c r="G206" s="335" t="s">
        <v>636</v>
      </c>
      <c r="H206" s="335" t="s">
        <v>220</v>
      </c>
      <c r="I206" s="335" t="s">
        <v>2564</v>
      </c>
      <c r="J206" s="335" t="s">
        <v>2565</v>
      </c>
      <c r="K206" s="335" t="s">
        <v>2539</v>
      </c>
      <c r="L206" s="335"/>
      <c r="M206" s="335" t="s">
        <v>2988</v>
      </c>
      <c r="N206" s="335" t="s">
        <v>2965</v>
      </c>
      <c r="O206" s="335" t="s">
        <v>2551</v>
      </c>
      <c r="P206" s="335" t="s">
        <v>2543</v>
      </c>
      <c r="Q206" s="226"/>
    </row>
    <row r="207" spans="1:17" ht="12.75">
      <c r="A207" s="335"/>
      <c r="B207" s="335" t="s">
        <v>635</v>
      </c>
      <c r="C207" s="335" t="s">
        <v>2989</v>
      </c>
      <c r="D207" s="335" t="s">
        <v>1096</v>
      </c>
      <c r="E207" s="336">
        <v>882.91</v>
      </c>
      <c r="F207" s="335" t="s">
        <v>639</v>
      </c>
      <c r="G207" s="335" t="s">
        <v>636</v>
      </c>
      <c r="H207" s="335" t="s">
        <v>315</v>
      </c>
      <c r="I207" s="335" t="s">
        <v>2593</v>
      </c>
      <c r="J207" s="335" t="s">
        <v>2629</v>
      </c>
      <c r="K207" s="335" t="s">
        <v>2539</v>
      </c>
      <c r="L207" s="335"/>
      <c r="M207" s="335"/>
      <c r="N207" s="335" t="s">
        <v>2965</v>
      </c>
      <c r="O207" s="335"/>
      <c r="P207" s="335" t="s">
        <v>2543</v>
      </c>
      <c r="Q207" s="226"/>
    </row>
    <row r="208" spans="1:17" ht="12.75">
      <c r="A208" s="335"/>
      <c r="B208" s="335" t="s">
        <v>635</v>
      </c>
      <c r="C208" s="335" t="s">
        <v>2990</v>
      </c>
      <c r="D208" s="335" t="s">
        <v>1088</v>
      </c>
      <c r="E208" s="337">
        <v>5710</v>
      </c>
      <c r="F208" s="335" t="s">
        <v>639</v>
      </c>
      <c r="G208" s="335" t="s">
        <v>636</v>
      </c>
      <c r="H208" s="335" t="s">
        <v>220</v>
      </c>
      <c r="I208" s="335" t="s">
        <v>632</v>
      </c>
      <c r="J208" s="335" t="s">
        <v>2555</v>
      </c>
      <c r="K208" s="335" t="s">
        <v>2539</v>
      </c>
      <c r="L208" s="335"/>
      <c r="M208" s="335" t="s">
        <v>2991</v>
      </c>
      <c r="N208" s="335" t="s">
        <v>2992</v>
      </c>
      <c r="O208" s="335" t="s">
        <v>2542</v>
      </c>
      <c r="P208" s="335" t="s">
        <v>2543</v>
      </c>
      <c r="Q208" s="226"/>
    </row>
    <row r="209" spans="1:17" ht="12.75">
      <c r="A209" s="335"/>
      <c r="B209" s="335" t="s">
        <v>635</v>
      </c>
      <c r="C209" s="335" t="s">
        <v>2993</v>
      </c>
      <c r="D209" s="335" t="s">
        <v>1078</v>
      </c>
      <c r="E209" s="337">
        <v>2000</v>
      </c>
      <c r="F209" s="335" t="s">
        <v>639</v>
      </c>
      <c r="G209" s="335" t="s">
        <v>636</v>
      </c>
      <c r="H209" s="335" t="s">
        <v>220</v>
      </c>
      <c r="I209" s="335" t="s">
        <v>2994</v>
      </c>
      <c r="J209" s="335" t="s">
        <v>2995</v>
      </c>
      <c r="K209" s="335" t="s">
        <v>2539</v>
      </c>
      <c r="L209" s="335"/>
      <c r="M209" s="335" t="s">
        <v>2996</v>
      </c>
      <c r="N209" s="335" t="s">
        <v>2997</v>
      </c>
      <c r="O209" s="335" t="s">
        <v>2542</v>
      </c>
      <c r="P209" s="335" t="s">
        <v>2543</v>
      </c>
      <c r="Q209" s="226"/>
    </row>
    <row r="210" spans="1:17" ht="12.75">
      <c r="A210" s="335"/>
      <c r="B210" s="335" t="s">
        <v>635</v>
      </c>
      <c r="C210" s="335" t="s">
        <v>2998</v>
      </c>
      <c r="D210" s="335" t="s">
        <v>1080</v>
      </c>
      <c r="E210" s="337">
        <v>14900</v>
      </c>
      <c r="F210" s="335" t="s">
        <v>639</v>
      </c>
      <c r="G210" s="335" t="s">
        <v>636</v>
      </c>
      <c r="H210" s="335" t="s">
        <v>220</v>
      </c>
      <c r="I210" s="335" t="s">
        <v>632</v>
      </c>
      <c r="J210" s="335" t="s">
        <v>2555</v>
      </c>
      <c r="K210" s="335" t="s">
        <v>2539</v>
      </c>
      <c r="L210" s="335"/>
      <c r="M210" s="335" t="s">
        <v>2999</v>
      </c>
      <c r="N210" s="335" t="s">
        <v>3000</v>
      </c>
      <c r="O210" s="335" t="s">
        <v>2542</v>
      </c>
      <c r="P210" s="335" t="s">
        <v>2543</v>
      </c>
      <c r="Q210" s="226"/>
    </row>
    <row r="211" spans="1:17" ht="12.75">
      <c r="A211" s="335"/>
      <c r="B211" s="335" t="s">
        <v>635</v>
      </c>
      <c r="C211" s="335" t="s">
        <v>3001</v>
      </c>
      <c r="D211" s="335" t="s">
        <v>1090</v>
      </c>
      <c r="E211" s="337">
        <v>16248</v>
      </c>
      <c r="F211" s="335" t="s">
        <v>639</v>
      </c>
      <c r="G211" s="335" t="s">
        <v>636</v>
      </c>
      <c r="H211" s="335" t="s">
        <v>220</v>
      </c>
      <c r="I211" s="335" t="s">
        <v>436</v>
      </c>
      <c r="J211" s="335" t="s">
        <v>3002</v>
      </c>
      <c r="K211" s="335" t="s">
        <v>2539</v>
      </c>
      <c r="L211" s="335"/>
      <c r="M211" s="335" t="s">
        <v>3003</v>
      </c>
      <c r="N211" s="335" t="s">
        <v>3004</v>
      </c>
      <c r="O211" s="335" t="s">
        <v>2571</v>
      </c>
      <c r="P211" s="335" t="s">
        <v>2543</v>
      </c>
      <c r="Q211" s="226"/>
    </row>
    <row r="212" spans="1:17" ht="12.75">
      <c r="A212" s="335"/>
      <c r="B212" s="335" t="s">
        <v>635</v>
      </c>
      <c r="C212" s="335" t="s">
        <v>3005</v>
      </c>
      <c r="D212" s="335" t="s">
        <v>1104</v>
      </c>
      <c r="E212" s="337">
        <v>23154.78</v>
      </c>
      <c r="F212" s="335" t="s">
        <v>639</v>
      </c>
      <c r="G212" s="335" t="s">
        <v>636</v>
      </c>
      <c r="H212" s="335" t="s">
        <v>220</v>
      </c>
      <c r="I212" s="335" t="s">
        <v>2705</v>
      </c>
      <c r="J212" s="335" t="s">
        <v>3006</v>
      </c>
      <c r="K212" s="335" t="s">
        <v>2539</v>
      </c>
      <c r="L212" s="335"/>
      <c r="M212" s="335" t="s">
        <v>3007</v>
      </c>
      <c r="N212" s="335" t="s">
        <v>3008</v>
      </c>
      <c r="O212" s="335" t="s">
        <v>2551</v>
      </c>
      <c r="P212" s="335" t="s">
        <v>2543</v>
      </c>
      <c r="Q212" s="226"/>
    </row>
    <row r="213" spans="1:17" ht="12.75">
      <c r="A213" s="335"/>
      <c r="B213" s="335" t="s">
        <v>635</v>
      </c>
      <c r="C213" s="335" t="s">
        <v>3009</v>
      </c>
      <c r="D213" s="335" t="s">
        <v>1110</v>
      </c>
      <c r="E213" s="337">
        <v>2597.24</v>
      </c>
      <c r="F213" s="335" t="s">
        <v>639</v>
      </c>
      <c r="G213" s="335" t="s">
        <v>636</v>
      </c>
      <c r="H213" s="335" t="s">
        <v>220</v>
      </c>
      <c r="I213" s="335" t="s">
        <v>3010</v>
      </c>
      <c r="J213" s="335" t="s">
        <v>3011</v>
      </c>
      <c r="K213" s="335" t="s">
        <v>2539</v>
      </c>
      <c r="L213" s="335"/>
      <c r="M213" s="335" t="s">
        <v>3012</v>
      </c>
      <c r="N213" s="335" t="s">
        <v>3008</v>
      </c>
      <c r="O213" s="335" t="s">
        <v>2542</v>
      </c>
      <c r="P213" s="335" t="s">
        <v>2543</v>
      </c>
      <c r="Q213" s="226"/>
    </row>
    <row r="214" spans="1:17" ht="12.75">
      <c r="A214" s="335"/>
      <c r="B214" s="335" t="s">
        <v>635</v>
      </c>
      <c r="C214" s="335" t="s">
        <v>3013</v>
      </c>
      <c r="D214" s="335" t="s">
        <v>1114</v>
      </c>
      <c r="E214" s="337">
        <v>2000</v>
      </c>
      <c r="F214" s="335" t="s">
        <v>639</v>
      </c>
      <c r="G214" s="335" t="s">
        <v>636</v>
      </c>
      <c r="H214" s="335" t="s">
        <v>220</v>
      </c>
      <c r="I214" s="335" t="s">
        <v>2560</v>
      </c>
      <c r="J214" s="335" t="s">
        <v>2561</v>
      </c>
      <c r="K214" s="335" t="s">
        <v>2539</v>
      </c>
      <c r="L214" s="335"/>
      <c r="M214" s="335" t="s">
        <v>3014</v>
      </c>
      <c r="N214" s="335" t="s">
        <v>3015</v>
      </c>
      <c r="O214" s="335" t="s">
        <v>2571</v>
      </c>
      <c r="P214" s="335" t="s">
        <v>2543</v>
      </c>
      <c r="Q214" s="226"/>
    </row>
    <row r="215" spans="1:17" ht="12.75">
      <c r="A215" s="335"/>
      <c r="B215" s="335" t="s">
        <v>635</v>
      </c>
      <c r="C215" s="335" t="s">
        <v>3016</v>
      </c>
      <c r="D215" s="335" t="s">
        <v>1120</v>
      </c>
      <c r="E215" s="337">
        <v>2130.45</v>
      </c>
      <c r="F215" s="335" t="s">
        <v>639</v>
      </c>
      <c r="G215" s="335" t="s">
        <v>636</v>
      </c>
      <c r="H215" s="335" t="s">
        <v>220</v>
      </c>
      <c r="I215" s="335" t="s">
        <v>2710</v>
      </c>
      <c r="J215" s="335" t="s">
        <v>2711</v>
      </c>
      <c r="K215" s="335" t="s">
        <v>2539</v>
      </c>
      <c r="L215" s="335"/>
      <c r="M215" s="335" t="s">
        <v>3017</v>
      </c>
      <c r="N215" s="335" t="s">
        <v>3015</v>
      </c>
      <c r="O215" s="335" t="s">
        <v>2551</v>
      </c>
      <c r="P215" s="335" t="s">
        <v>2543</v>
      </c>
      <c r="Q215" s="226"/>
    </row>
    <row r="216" spans="1:17" ht="12.75">
      <c r="A216" s="335"/>
      <c r="B216" s="335" t="s">
        <v>635</v>
      </c>
      <c r="C216" s="335" t="s">
        <v>3018</v>
      </c>
      <c r="D216" s="335" t="s">
        <v>1100</v>
      </c>
      <c r="E216" s="337">
        <v>2189.04</v>
      </c>
      <c r="F216" s="335" t="s">
        <v>639</v>
      </c>
      <c r="G216" s="335" t="s">
        <v>636</v>
      </c>
      <c r="H216" s="335" t="s">
        <v>220</v>
      </c>
      <c r="I216" s="335" t="s">
        <v>2568</v>
      </c>
      <c r="J216" s="335" t="s">
        <v>2569</v>
      </c>
      <c r="K216" s="335" t="s">
        <v>2539</v>
      </c>
      <c r="L216" s="335"/>
      <c r="M216" s="335" t="s">
        <v>3019</v>
      </c>
      <c r="N216" s="335" t="s">
        <v>457</v>
      </c>
      <c r="O216" s="335" t="s">
        <v>2542</v>
      </c>
      <c r="P216" s="335" t="s">
        <v>2543</v>
      </c>
      <c r="Q216" s="226"/>
    </row>
    <row r="217" spans="1:17" ht="12.75">
      <c r="A217" s="335"/>
      <c r="B217" s="335" t="s">
        <v>635</v>
      </c>
      <c r="C217" s="335" t="s">
        <v>3020</v>
      </c>
      <c r="D217" s="335" t="s">
        <v>1102</v>
      </c>
      <c r="E217" s="337">
        <v>2494.44</v>
      </c>
      <c r="F217" s="335" t="s">
        <v>639</v>
      </c>
      <c r="G217" s="335" t="s">
        <v>636</v>
      </c>
      <c r="H217" s="335" t="s">
        <v>220</v>
      </c>
      <c r="I217" s="335" t="s">
        <v>2568</v>
      </c>
      <c r="J217" s="335" t="s">
        <v>2569</v>
      </c>
      <c r="K217" s="335" t="s">
        <v>2539</v>
      </c>
      <c r="L217" s="335"/>
      <c r="M217" s="335" t="s">
        <v>3019</v>
      </c>
      <c r="N217" s="335" t="s">
        <v>457</v>
      </c>
      <c r="O217" s="335" t="s">
        <v>2542</v>
      </c>
      <c r="P217" s="335" t="s">
        <v>2543</v>
      </c>
      <c r="Q217" s="226"/>
    </row>
    <row r="218" spans="1:17" ht="12.75">
      <c r="A218" s="335"/>
      <c r="B218" s="335" t="s">
        <v>635</v>
      </c>
      <c r="C218" s="335" t="s">
        <v>3021</v>
      </c>
      <c r="D218" s="335" t="s">
        <v>670</v>
      </c>
      <c r="E218" s="337">
        <v>3422.96</v>
      </c>
      <c r="F218" s="335" t="s">
        <v>639</v>
      </c>
      <c r="G218" s="335" t="s">
        <v>636</v>
      </c>
      <c r="H218" s="335" t="s">
        <v>220</v>
      </c>
      <c r="I218" s="335" t="s">
        <v>2577</v>
      </c>
      <c r="J218" s="335" t="s">
        <v>2578</v>
      </c>
      <c r="K218" s="335" t="s">
        <v>2539</v>
      </c>
      <c r="L218" s="335"/>
      <c r="M218" s="335" t="s">
        <v>3022</v>
      </c>
      <c r="N218" s="335" t="s">
        <v>3023</v>
      </c>
      <c r="O218" s="335" t="s">
        <v>2580</v>
      </c>
      <c r="P218" s="335" t="s">
        <v>2543</v>
      </c>
      <c r="Q218" s="226"/>
    </row>
    <row r="219" spans="1:17" ht="12.75">
      <c r="A219" s="335"/>
      <c r="B219" s="335" t="s">
        <v>635</v>
      </c>
      <c r="C219" s="335" t="s">
        <v>3024</v>
      </c>
      <c r="D219" s="335" t="s">
        <v>1082</v>
      </c>
      <c r="E219" s="337">
        <v>2000</v>
      </c>
      <c r="F219" s="335" t="s">
        <v>639</v>
      </c>
      <c r="G219" s="335" t="s">
        <v>636</v>
      </c>
      <c r="H219" s="335" t="s">
        <v>220</v>
      </c>
      <c r="I219" s="335" t="s">
        <v>2590</v>
      </c>
      <c r="J219" s="335" t="s">
        <v>2591</v>
      </c>
      <c r="K219" s="335" t="s">
        <v>2539</v>
      </c>
      <c r="L219" s="335"/>
      <c r="M219" s="335" t="s">
        <v>3025</v>
      </c>
      <c r="N219" s="335" t="s">
        <v>3023</v>
      </c>
      <c r="O219" s="335" t="s">
        <v>2571</v>
      </c>
      <c r="P219" s="335" t="s">
        <v>2543</v>
      </c>
      <c r="Q219" s="226"/>
    </row>
    <row r="220" spans="1:17" ht="12.75">
      <c r="A220" s="335"/>
      <c r="B220" s="335" t="s">
        <v>635</v>
      </c>
      <c r="C220" s="335" t="s">
        <v>2521</v>
      </c>
      <c r="D220" s="335" t="s">
        <v>1098</v>
      </c>
      <c r="E220" s="336">
        <v>904.93</v>
      </c>
      <c r="F220" s="335" t="s">
        <v>639</v>
      </c>
      <c r="G220" s="335" t="s">
        <v>636</v>
      </c>
      <c r="H220" s="335" t="s">
        <v>315</v>
      </c>
      <c r="I220" s="335" t="s">
        <v>2577</v>
      </c>
      <c r="J220" s="335" t="s">
        <v>2578</v>
      </c>
      <c r="K220" s="335" t="s">
        <v>2539</v>
      </c>
      <c r="L220" s="335"/>
      <c r="M220" s="335" t="s">
        <v>3022</v>
      </c>
      <c r="N220" s="335" t="s">
        <v>3023</v>
      </c>
      <c r="O220" s="335" t="s">
        <v>2580</v>
      </c>
      <c r="P220" s="335" t="s">
        <v>2543</v>
      </c>
      <c r="Q220" s="226"/>
    </row>
    <row r="221" spans="1:17" ht="12.75">
      <c r="A221" s="335"/>
      <c r="B221" s="335" t="s">
        <v>635</v>
      </c>
      <c r="C221" s="335" t="s">
        <v>2521</v>
      </c>
      <c r="D221" s="335" t="s">
        <v>1084</v>
      </c>
      <c r="E221" s="337">
        <v>9351.56</v>
      </c>
      <c r="F221" s="335" t="s">
        <v>639</v>
      </c>
      <c r="G221" s="335" t="s">
        <v>636</v>
      </c>
      <c r="H221" s="335" t="s">
        <v>220</v>
      </c>
      <c r="I221" s="335" t="s">
        <v>2587</v>
      </c>
      <c r="J221" s="335" t="s">
        <v>2588</v>
      </c>
      <c r="K221" s="335" t="s">
        <v>2539</v>
      </c>
      <c r="L221" s="335"/>
      <c r="M221" s="335" t="s">
        <v>3026</v>
      </c>
      <c r="N221" s="335" t="s">
        <v>3023</v>
      </c>
      <c r="O221" s="335" t="s">
        <v>2551</v>
      </c>
      <c r="P221" s="335" t="s">
        <v>2543</v>
      </c>
      <c r="Q221" s="226"/>
    </row>
    <row r="222" spans="1:17" ht="12.75">
      <c r="A222" s="335"/>
      <c r="B222" s="335" t="s">
        <v>635</v>
      </c>
      <c r="C222" s="335" t="s">
        <v>2521</v>
      </c>
      <c r="D222" s="335" t="s">
        <v>1086</v>
      </c>
      <c r="E222" s="337">
        <v>4000</v>
      </c>
      <c r="F222" s="335" t="s">
        <v>639</v>
      </c>
      <c r="G222" s="335" t="s">
        <v>636</v>
      </c>
      <c r="H222" s="335" t="s">
        <v>220</v>
      </c>
      <c r="I222" s="335" t="s">
        <v>436</v>
      </c>
      <c r="J222" s="335" t="s">
        <v>2585</v>
      </c>
      <c r="K222" s="335" t="s">
        <v>2539</v>
      </c>
      <c r="L222" s="335"/>
      <c r="M222" s="335" t="s">
        <v>3027</v>
      </c>
      <c r="N222" s="335" t="s">
        <v>3023</v>
      </c>
      <c r="O222" s="335" t="s">
        <v>2571</v>
      </c>
      <c r="P222" s="335" t="s">
        <v>2543</v>
      </c>
      <c r="Q222" s="226"/>
    </row>
    <row r="223" spans="1:17" ht="12.75">
      <c r="A223" s="335"/>
      <c r="B223" s="335" t="s">
        <v>635</v>
      </c>
      <c r="C223" s="335" t="s">
        <v>2521</v>
      </c>
      <c r="D223" s="335" t="s">
        <v>1106</v>
      </c>
      <c r="E223" s="337">
        <v>1758.9</v>
      </c>
      <c r="F223" s="335" t="s">
        <v>639</v>
      </c>
      <c r="G223" s="335" t="s">
        <v>636</v>
      </c>
      <c r="H223" s="335" t="s">
        <v>220</v>
      </c>
      <c r="I223" s="335" t="s">
        <v>331</v>
      </c>
      <c r="J223" s="335" t="s">
        <v>2583</v>
      </c>
      <c r="K223" s="335" t="s">
        <v>2539</v>
      </c>
      <c r="L223" s="335"/>
      <c r="M223" s="335" t="s">
        <v>3028</v>
      </c>
      <c r="N223" s="335" t="s">
        <v>3023</v>
      </c>
      <c r="O223" s="335" t="s">
        <v>2542</v>
      </c>
      <c r="P223" s="335" t="s">
        <v>2543</v>
      </c>
      <c r="Q223" s="226"/>
    </row>
    <row r="224" spans="1:17" ht="12.75">
      <c r="A224" s="335"/>
      <c r="B224" s="335" t="s">
        <v>635</v>
      </c>
      <c r="C224" s="335" t="s">
        <v>2521</v>
      </c>
      <c r="D224" s="335" t="s">
        <v>1108</v>
      </c>
      <c r="E224" s="337">
        <v>1113.17</v>
      </c>
      <c r="F224" s="335" t="s">
        <v>639</v>
      </c>
      <c r="G224" s="335" t="s">
        <v>636</v>
      </c>
      <c r="H224" s="335" t="s">
        <v>220</v>
      </c>
      <c r="I224" s="335" t="s">
        <v>331</v>
      </c>
      <c r="J224" s="335" t="s">
        <v>2581</v>
      </c>
      <c r="K224" s="335" t="s">
        <v>2539</v>
      </c>
      <c r="L224" s="335"/>
      <c r="M224" s="335" t="s">
        <v>3029</v>
      </c>
      <c r="N224" s="335" t="s">
        <v>3023</v>
      </c>
      <c r="O224" s="335" t="s">
        <v>2542</v>
      </c>
      <c r="P224" s="335" t="s">
        <v>2543</v>
      </c>
      <c r="Q224" s="226"/>
    </row>
    <row r="225" spans="1:17" ht="12.75">
      <c r="A225" s="335"/>
      <c r="B225" s="335" t="s">
        <v>635</v>
      </c>
      <c r="C225" s="335" t="s">
        <v>2521</v>
      </c>
      <c r="D225" s="335" t="s">
        <v>1116</v>
      </c>
      <c r="E225" s="336">
        <v>500</v>
      </c>
      <c r="F225" s="335" t="s">
        <v>639</v>
      </c>
      <c r="G225" s="335" t="s">
        <v>636</v>
      </c>
      <c r="H225" s="335" t="s">
        <v>220</v>
      </c>
      <c r="I225" s="335" t="s">
        <v>2537</v>
      </c>
      <c r="J225" s="335" t="s">
        <v>2538</v>
      </c>
      <c r="K225" s="335" t="s">
        <v>2539</v>
      </c>
      <c r="L225" s="335"/>
      <c r="M225" s="335" t="s">
        <v>3030</v>
      </c>
      <c r="N225" s="335" t="s">
        <v>3023</v>
      </c>
      <c r="O225" s="335" t="s">
        <v>2542</v>
      </c>
      <c r="P225" s="335" t="s">
        <v>2543</v>
      </c>
      <c r="Q225" s="226"/>
    </row>
    <row r="226" spans="1:17" ht="12.75">
      <c r="A226" s="335"/>
      <c r="B226" s="335" t="s">
        <v>635</v>
      </c>
      <c r="C226" s="335" t="s">
        <v>2521</v>
      </c>
      <c r="D226" s="335" t="s">
        <v>1118</v>
      </c>
      <c r="E226" s="336">
        <v>300</v>
      </c>
      <c r="F226" s="335" t="s">
        <v>639</v>
      </c>
      <c r="G226" s="335" t="s">
        <v>636</v>
      </c>
      <c r="H226" s="335" t="s">
        <v>220</v>
      </c>
      <c r="I226" s="335" t="s">
        <v>2537</v>
      </c>
      <c r="J226" s="335" t="s">
        <v>2545</v>
      </c>
      <c r="K226" s="335" t="s">
        <v>2539</v>
      </c>
      <c r="L226" s="335"/>
      <c r="M226" s="335" t="s">
        <v>3031</v>
      </c>
      <c r="N226" s="335" t="s">
        <v>3023</v>
      </c>
      <c r="O226" s="335" t="s">
        <v>2542</v>
      </c>
      <c r="P226" s="335" t="s">
        <v>2543</v>
      </c>
      <c r="Q226" s="226"/>
    </row>
    <row r="227" spans="1:17" ht="12.75">
      <c r="A227" s="335"/>
      <c r="B227" s="335" t="s">
        <v>635</v>
      </c>
      <c r="C227" s="335" t="s">
        <v>2521</v>
      </c>
      <c r="D227" s="335" t="s">
        <v>1122</v>
      </c>
      <c r="E227" s="337">
        <v>10913.93</v>
      </c>
      <c r="F227" s="335" t="s">
        <v>639</v>
      </c>
      <c r="G227" s="335" t="s">
        <v>636</v>
      </c>
      <c r="H227" s="335" t="s">
        <v>220</v>
      </c>
      <c r="I227" s="335" t="s">
        <v>2593</v>
      </c>
      <c r="J227" s="335" t="s">
        <v>2629</v>
      </c>
      <c r="K227" s="335" t="s">
        <v>2539</v>
      </c>
      <c r="L227" s="335"/>
      <c r="M227" s="335"/>
      <c r="N227" s="335" t="s">
        <v>3023</v>
      </c>
      <c r="O227" s="335" t="s">
        <v>2542</v>
      </c>
      <c r="P227" s="335" t="s">
        <v>2543</v>
      </c>
      <c r="Q227" s="226"/>
    </row>
    <row r="228" ht="12.75">
      <c r="E228" s="140">
        <f>SUM(E2:E227)</f>
        <v>817943.5400000003</v>
      </c>
    </row>
  </sheetData>
  <sheetProtection/>
  <autoFilter ref="B2:K22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zoomScale="95" zoomScaleNormal="95" zoomScalePageLayoutView="0" workbookViewId="0" topLeftCell="A19">
      <selection activeCell="E25" sqref="E25"/>
    </sheetView>
  </sheetViews>
  <sheetFormatPr defaultColWidth="9.140625" defaultRowHeight="12.75"/>
  <cols>
    <col min="1" max="1" width="58.421875" style="1" customWidth="1"/>
    <col min="2" max="2" width="8.00390625" style="1" customWidth="1"/>
    <col min="3" max="3" width="13.7109375" style="1" customWidth="1"/>
    <col min="4" max="4" width="7.00390625" style="1" customWidth="1"/>
    <col min="5" max="5" width="13.7109375" style="1" customWidth="1"/>
    <col min="6" max="16384" width="9.140625" style="2" customWidth="1"/>
  </cols>
  <sheetData>
    <row r="1" spans="3:5" ht="13.5" customHeight="1">
      <c r="C1" s="3"/>
      <c r="D1" s="3"/>
      <c r="E1" s="4" t="s">
        <v>0</v>
      </c>
    </row>
    <row r="2" spans="3:5" ht="13.5" customHeight="1">
      <c r="C2" s="3"/>
      <c r="D2" s="3"/>
      <c r="E2" s="4" t="s">
        <v>1</v>
      </c>
    </row>
    <row r="3" spans="3:5" ht="13.5" customHeight="1">
      <c r="C3" s="3"/>
      <c r="D3" s="3"/>
      <c r="E3" s="4" t="s">
        <v>2</v>
      </c>
    </row>
    <row r="4" spans="3:5" ht="13.5" customHeight="1">
      <c r="C4" s="3"/>
      <c r="D4" s="3"/>
      <c r="E4" s="4" t="s">
        <v>3</v>
      </c>
    </row>
    <row r="5" spans="3:5" ht="13.5" customHeight="1">
      <c r="C5" s="3"/>
      <c r="D5" s="3"/>
      <c r="E5" s="4" t="s">
        <v>4</v>
      </c>
    </row>
    <row r="6" spans="3:5" ht="13.5" customHeight="1">
      <c r="C6" s="3"/>
      <c r="D6" s="3"/>
      <c r="E6" s="4" t="s">
        <v>5</v>
      </c>
    </row>
    <row r="7" spans="3:5" ht="13.5" customHeight="1">
      <c r="C7" s="3"/>
      <c r="D7" s="3"/>
      <c r="E7" s="4" t="s">
        <v>6</v>
      </c>
    </row>
    <row r="8" spans="3:5" ht="13.5" customHeight="1">
      <c r="C8" s="3"/>
      <c r="D8" s="3"/>
      <c r="E8" s="4" t="s">
        <v>7</v>
      </c>
    </row>
    <row r="9" ht="15.75">
      <c r="E9" s="5"/>
    </row>
    <row r="10" ht="15.75">
      <c r="E10" s="5"/>
    </row>
    <row r="11" spans="2:5" ht="15.75">
      <c r="B11" s="405" t="s">
        <v>8</v>
      </c>
      <c r="C11" s="405"/>
      <c r="D11" s="405"/>
      <c r="E11" s="405"/>
    </row>
    <row r="12" spans="2:9" ht="15.75">
      <c r="B12" s="406" t="s">
        <v>451</v>
      </c>
      <c r="C12" s="406"/>
      <c r="D12" s="406"/>
      <c r="E12" s="406"/>
      <c r="F12" s="407"/>
      <c r="G12" s="407"/>
      <c r="H12" s="407"/>
      <c r="I12" s="407"/>
    </row>
    <row r="13" spans="2:9" ht="15.75">
      <c r="B13" s="406" t="s">
        <v>452</v>
      </c>
      <c r="C13" s="406"/>
      <c r="D13" s="406"/>
      <c r="E13" s="406"/>
      <c r="F13" s="407"/>
      <c r="G13" s="407"/>
      <c r="H13" s="407"/>
      <c r="I13" s="407"/>
    </row>
    <row r="14" spans="2:5" ht="15.75">
      <c r="B14" s="406" t="s">
        <v>9</v>
      </c>
      <c r="C14" s="406"/>
      <c r="D14" s="406"/>
      <c r="E14" s="406"/>
    </row>
    <row r="15" spans="2:5" ht="15.75">
      <c r="B15" s="406" t="s">
        <v>10</v>
      </c>
      <c r="C15" s="406"/>
      <c r="D15" s="406"/>
      <c r="E15" s="406"/>
    </row>
    <row r="16" spans="2:5" ht="32.25" customHeight="1">
      <c r="B16" s="6" t="s">
        <v>453</v>
      </c>
      <c r="D16" s="6"/>
      <c r="E16" s="6"/>
    </row>
    <row r="17" spans="2:5" ht="10.5" customHeight="1">
      <c r="B17" s="2"/>
      <c r="C17" s="6"/>
      <c r="D17" s="6"/>
      <c r="E17" s="6"/>
    </row>
    <row r="18" ht="15.75">
      <c r="E18" s="7" t="s">
        <v>11</v>
      </c>
    </row>
    <row r="19" ht="15.75">
      <c r="E19" s="7"/>
    </row>
    <row r="20" spans="1:5" ht="15.75">
      <c r="A20" s="405" t="s">
        <v>12</v>
      </c>
      <c r="B20" s="405"/>
      <c r="C20" s="405"/>
      <c r="D20" s="405"/>
      <c r="E20" s="405"/>
    </row>
    <row r="21" spans="1:5" ht="15.75">
      <c r="A21" s="405" t="s">
        <v>13</v>
      </c>
      <c r="B21" s="405"/>
      <c r="C21" s="405"/>
      <c r="D21" s="405"/>
      <c r="E21" s="405"/>
    </row>
    <row r="22" spans="1:5" ht="15.75">
      <c r="A22" s="405" t="s">
        <v>14</v>
      </c>
      <c r="B22" s="405"/>
      <c r="C22" s="405"/>
      <c r="D22" s="405"/>
      <c r="E22" s="405"/>
    </row>
    <row r="23" ht="36" customHeight="1"/>
    <row r="24" spans="1:5" ht="15.75" customHeight="1">
      <c r="A24" s="408" t="s">
        <v>15</v>
      </c>
      <c r="B24" s="8"/>
      <c r="E24" s="9" t="s">
        <v>16</v>
      </c>
    </row>
    <row r="25" spans="1:5" ht="18" customHeight="1">
      <c r="A25" s="408"/>
      <c r="C25" s="10" t="s">
        <v>17</v>
      </c>
      <c r="D25" s="11"/>
      <c r="E25" s="192" t="s">
        <v>3059</v>
      </c>
    </row>
    <row r="26" spans="1:5" ht="18.75" customHeight="1">
      <c r="A26" s="12"/>
      <c r="C26" s="409" t="s">
        <v>18</v>
      </c>
      <c r="D26" s="409"/>
      <c r="E26" s="13"/>
    </row>
    <row r="27" spans="1:8" ht="18.75" customHeight="1">
      <c r="A27" s="410" t="s">
        <v>19</v>
      </c>
      <c r="C27" s="10" t="s">
        <v>20</v>
      </c>
      <c r="D27" s="11"/>
      <c r="E27" s="13"/>
      <c r="H27" t="s">
        <v>450</v>
      </c>
    </row>
    <row r="28" spans="1:5" ht="18.75" customHeight="1">
      <c r="A28" s="410"/>
      <c r="C28" s="409" t="s">
        <v>18</v>
      </c>
      <c r="D28" s="409"/>
      <c r="E28" s="13"/>
    </row>
    <row r="29" spans="1:5" ht="18.75" customHeight="1">
      <c r="A29" s="410"/>
      <c r="C29" s="10" t="s">
        <v>21</v>
      </c>
      <c r="D29" s="11"/>
      <c r="E29" s="14">
        <v>5711003209</v>
      </c>
    </row>
    <row r="30" spans="1:5" ht="18.75" customHeight="1">
      <c r="A30" s="15"/>
      <c r="C30" s="10" t="s">
        <v>22</v>
      </c>
      <c r="D30" s="11"/>
      <c r="E30" s="14">
        <v>571101001</v>
      </c>
    </row>
    <row r="31" spans="1:5" ht="15.75" customHeight="1">
      <c r="A31" s="15" t="s">
        <v>23</v>
      </c>
      <c r="C31" s="10" t="s">
        <v>24</v>
      </c>
      <c r="D31" s="11"/>
      <c r="E31" s="16">
        <v>383</v>
      </c>
    </row>
    <row r="32" spans="1:5" ht="15.75" customHeight="1">
      <c r="A32" s="15" t="s">
        <v>25</v>
      </c>
      <c r="C32" s="17"/>
      <c r="D32" s="2"/>
      <c r="E32" s="13"/>
    </row>
  </sheetData>
  <sheetProtection selectLockedCells="1" selectUnlockedCells="1"/>
  <mergeCells count="13">
    <mergeCell ref="A20:E20"/>
    <mergeCell ref="A21:E21"/>
    <mergeCell ref="A22:E22"/>
    <mergeCell ref="A24:A25"/>
    <mergeCell ref="C26:D26"/>
    <mergeCell ref="A27:A29"/>
    <mergeCell ref="C28:D28"/>
    <mergeCell ref="B11:E11"/>
    <mergeCell ref="B12:E12"/>
    <mergeCell ref="F12:I13"/>
    <mergeCell ref="B13:E13"/>
    <mergeCell ref="B14:E14"/>
    <mergeCell ref="B15:E15"/>
  </mergeCells>
  <printOptions/>
  <pageMargins left="0.3937007874015748" right="0" top="0.5905511811023623" bottom="0.5905511811023623" header="0.5118110236220472" footer="0.5118110236220472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PAR752"/>
  <sheetViews>
    <sheetView tabSelected="1" zoomScale="95" zoomScaleNormal="9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83" sqref="A83"/>
      <selection pane="bottomRight" activeCell="L78" sqref="L78:L80"/>
    </sheetView>
  </sheetViews>
  <sheetFormatPr defaultColWidth="9.140625" defaultRowHeight="12.75"/>
  <cols>
    <col min="1" max="1" width="44.8515625" style="1" customWidth="1"/>
    <col min="2" max="3" width="4.421875" style="1" customWidth="1"/>
    <col min="4" max="4" width="5.421875" style="1" customWidth="1"/>
    <col min="5" max="7" width="11.421875" style="1" customWidth="1"/>
    <col min="8" max="8" width="6.421875" style="1" customWidth="1"/>
    <col min="9" max="9" width="11.421875" style="1" customWidth="1"/>
    <col min="10" max="10" width="14.140625" style="2" customWidth="1"/>
    <col min="11" max="11" width="13.421875" style="2" customWidth="1"/>
    <col min="12" max="12" width="14.140625" style="2" customWidth="1"/>
    <col min="13" max="15" width="12.28125" style="2" customWidth="1"/>
    <col min="16" max="16384" width="9.140625" style="2" customWidth="1"/>
  </cols>
  <sheetData>
    <row r="1" spans="1:9" ht="15.75">
      <c r="A1" s="405" t="s">
        <v>26</v>
      </c>
      <c r="B1" s="405"/>
      <c r="C1" s="405"/>
      <c r="D1" s="405"/>
      <c r="E1" s="405"/>
      <c r="F1" s="405"/>
      <c r="G1" s="405"/>
      <c r="H1" s="405"/>
      <c r="I1" s="193"/>
    </row>
    <row r="2" spans="1:9" ht="9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8.75" customHeight="1">
      <c r="A3" s="411" t="s">
        <v>27</v>
      </c>
      <c r="B3" s="412" t="s">
        <v>28</v>
      </c>
      <c r="C3" s="412" t="s">
        <v>29</v>
      </c>
      <c r="D3" s="412" t="s">
        <v>30</v>
      </c>
      <c r="E3" s="411" t="s">
        <v>31</v>
      </c>
      <c r="F3" s="411"/>
      <c r="G3" s="411"/>
      <c r="H3" s="411"/>
      <c r="I3" s="194"/>
    </row>
    <row r="4" spans="1:9" ht="84">
      <c r="A4" s="411"/>
      <c r="B4" s="412"/>
      <c r="C4" s="412"/>
      <c r="D4" s="412"/>
      <c r="E4" s="352" t="s">
        <v>32</v>
      </c>
      <c r="F4" s="352" t="s">
        <v>33</v>
      </c>
      <c r="G4" s="352" t="s">
        <v>34</v>
      </c>
      <c r="H4" s="353" t="s">
        <v>35</v>
      </c>
      <c r="I4" s="195"/>
    </row>
    <row r="5" spans="1:12" ht="30">
      <c r="A5" s="354" t="s">
        <v>36</v>
      </c>
      <c r="B5" s="325">
        <v>1</v>
      </c>
      <c r="C5" s="325" t="s">
        <v>37</v>
      </c>
      <c r="D5" s="325" t="s">
        <v>37</v>
      </c>
      <c r="E5" s="290">
        <v>91775.05</v>
      </c>
      <c r="F5" s="290">
        <f>E6</f>
        <v>46625.4100000076</v>
      </c>
      <c r="G5" s="290">
        <v>0</v>
      </c>
      <c r="H5" s="355"/>
      <c r="I5" s="196"/>
      <c r="L5" s="21"/>
    </row>
    <row r="6" spans="1:12" ht="30">
      <c r="A6" s="354" t="s">
        <v>38</v>
      </c>
      <c r="B6" s="325">
        <v>2</v>
      </c>
      <c r="C6" s="325" t="s">
        <v>37</v>
      </c>
      <c r="D6" s="325" t="s">
        <v>37</v>
      </c>
      <c r="E6" s="290">
        <f>E5+E7-E37</f>
        <v>46625.4100000076</v>
      </c>
      <c r="F6" s="290"/>
      <c r="G6" s="290"/>
      <c r="H6" s="355"/>
      <c r="I6" s="196"/>
      <c r="L6" s="21"/>
    </row>
    <row r="7" spans="1:14" ht="14.25">
      <c r="A7" s="391" t="s">
        <v>39</v>
      </c>
      <c r="B7" s="392">
        <v>1000</v>
      </c>
      <c r="C7" s="392"/>
      <c r="D7" s="392"/>
      <c r="E7" s="394">
        <f>E8+E10+E18</f>
        <v>26025738.450000003</v>
      </c>
      <c r="F7" s="394">
        <f>F8+F10+F18</f>
        <v>17476182.75</v>
      </c>
      <c r="G7" s="394">
        <f>G8+G10+G18</f>
        <v>17474182.79</v>
      </c>
      <c r="H7" s="394"/>
      <c r="I7" s="197"/>
      <c r="J7" s="22">
        <f>E7+E5</f>
        <v>26117513.500000004</v>
      </c>
      <c r="L7" s="21">
        <v>46625.41</v>
      </c>
      <c r="M7" s="2">
        <v>46625.41</v>
      </c>
      <c r="N7" s="21">
        <f>M7-J9</f>
        <v>-7.596099749207497E-09</v>
      </c>
    </row>
    <row r="8" spans="1:12" ht="15.75" customHeight="1">
      <c r="A8" s="213" t="s">
        <v>40</v>
      </c>
      <c r="B8" s="325">
        <v>1100</v>
      </c>
      <c r="C8" s="325">
        <v>120</v>
      </c>
      <c r="D8" s="325"/>
      <c r="E8" s="356"/>
      <c r="F8" s="356"/>
      <c r="G8" s="356"/>
      <c r="H8" s="299"/>
      <c r="I8" s="197"/>
      <c r="J8" s="21">
        <f>E37</f>
        <v>26070888.089999996</v>
      </c>
      <c r="L8" s="21"/>
    </row>
    <row r="9" spans="1:12" ht="15">
      <c r="A9" s="213" t="s">
        <v>41</v>
      </c>
      <c r="B9" s="325">
        <v>1110</v>
      </c>
      <c r="C9" s="325"/>
      <c r="D9" s="325"/>
      <c r="E9" s="299"/>
      <c r="F9" s="299"/>
      <c r="G9" s="299"/>
      <c r="H9" s="299"/>
      <c r="I9" s="197"/>
      <c r="J9" s="21">
        <f>J7-J8</f>
        <v>46625.4100000076</v>
      </c>
      <c r="L9" s="21"/>
    </row>
    <row r="10" spans="1:12" ht="30">
      <c r="A10" s="213" t="s">
        <v>42</v>
      </c>
      <c r="B10" s="325">
        <v>1200</v>
      </c>
      <c r="C10" s="325">
        <v>130</v>
      </c>
      <c r="D10" s="325"/>
      <c r="E10" s="299">
        <f>E12+E15+E13+E14</f>
        <v>25862861.1</v>
      </c>
      <c r="F10" s="299">
        <f>F12+F15+F13+F14</f>
        <v>17476182.75</v>
      </c>
      <c r="G10" s="299">
        <f>G12+G15+G13+G14</f>
        <v>17474182.79</v>
      </c>
      <c r="H10" s="299"/>
      <c r="I10" s="197"/>
      <c r="L10" s="21"/>
    </row>
    <row r="11" spans="1:12" ht="15">
      <c r="A11" s="213" t="s">
        <v>41</v>
      </c>
      <c r="B11" s="413">
        <v>1210</v>
      </c>
      <c r="C11" s="413">
        <v>130</v>
      </c>
      <c r="D11" s="413"/>
      <c r="E11" s="299"/>
      <c r="F11" s="299"/>
      <c r="G11" s="299"/>
      <c r="H11" s="299"/>
      <c r="I11" s="197"/>
      <c r="L11" s="21"/>
    </row>
    <row r="12" spans="1:12" ht="90" customHeight="1">
      <c r="A12" s="213" t="s">
        <v>43</v>
      </c>
      <c r="B12" s="413"/>
      <c r="C12" s="413"/>
      <c r="D12" s="413"/>
      <c r="E12" s="290">
        <f>17294356.32+10000+1780000+94753+1000000+1067942.66+300000+359573.23+20000+12000+5551.48+148751.54+15000-8644+8644+1425217.43</f>
        <v>23533145.66</v>
      </c>
      <c r="F12" s="290">
        <v>15061960.22</v>
      </c>
      <c r="G12" s="290">
        <v>15059960.26</v>
      </c>
      <c r="H12" s="355"/>
      <c r="I12" s="196"/>
      <c r="J12" s="2" t="s">
        <v>44</v>
      </c>
      <c r="K12" s="289">
        <f>20000+12000+5551.48+148751.54</f>
        <v>186303.02000000002</v>
      </c>
      <c r="L12" s="21"/>
    </row>
    <row r="13" spans="1:12" ht="96.75" customHeight="1">
      <c r="A13" s="213" t="s">
        <v>45</v>
      </c>
      <c r="B13" s="325"/>
      <c r="C13" s="325">
        <v>130</v>
      </c>
      <c r="D13" s="325"/>
      <c r="E13" s="290">
        <f>1522872.26+595966.63</f>
        <v>2118838.89</v>
      </c>
      <c r="F13" s="290">
        <v>2175972.53</v>
      </c>
      <c r="G13" s="290">
        <v>2175972.53</v>
      </c>
      <c r="H13" s="355"/>
      <c r="I13" s="196"/>
      <c r="J13" s="2" t="s">
        <v>623</v>
      </c>
      <c r="L13" s="21"/>
    </row>
    <row r="14" spans="1:12" ht="42.75" customHeight="1">
      <c r="A14" s="213" t="s">
        <v>46</v>
      </c>
      <c r="B14" s="325"/>
      <c r="C14" s="325">
        <v>130</v>
      </c>
      <c r="D14" s="325"/>
      <c r="E14" s="290">
        <v>210876.55</v>
      </c>
      <c r="F14" s="290">
        <v>238250</v>
      </c>
      <c r="G14" s="290">
        <v>238250</v>
      </c>
      <c r="H14" s="355"/>
      <c r="I14" s="196"/>
      <c r="J14" s="2" t="s">
        <v>624</v>
      </c>
      <c r="L14" s="21">
        <f>E13+E14</f>
        <v>2329715.44</v>
      </c>
    </row>
    <row r="15" spans="1:12" ht="60">
      <c r="A15" s="213" t="s">
        <v>47</v>
      </c>
      <c r="B15" s="325">
        <v>1220</v>
      </c>
      <c r="C15" s="325">
        <v>130</v>
      </c>
      <c r="D15" s="325"/>
      <c r="E15" s="355"/>
      <c r="F15" s="355"/>
      <c r="G15" s="355"/>
      <c r="H15" s="355"/>
      <c r="I15" s="196"/>
      <c r="L15" s="21"/>
    </row>
    <row r="16" spans="1:12" ht="30">
      <c r="A16" s="213" t="s">
        <v>48</v>
      </c>
      <c r="B16" s="325">
        <v>1300</v>
      </c>
      <c r="C16" s="325">
        <v>140</v>
      </c>
      <c r="D16" s="325"/>
      <c r="E16" s="299"/>
      <c r="F16" s="299"/>
      <c r="G16" s="299"/>
      <c r="H16" s="299"/>
      <c r="I16" s="197"/>
      <c r="L16" s="21"/>
    </row>
    <row r="17" spans="1:12" ht="15">
      <c r="A17" s="213" t="s">
        <v>41</v>
      </c>
      <c r="B17" s="325">
        <v>1310</v>
      </c>
      <c r="C17" s="325">
        <v>140</v>
      </c>
      <c r="D17" s="325"/>
      <c r="E17" s="299"/>
      <c r="F17" s="299"/>
      <c r="G17" s="299"/>
      <c r="H17" s="299"/>
      <c r="I17" s="197"/>
      <c r="L17" s="21"/>
    </row>
    <row r="18" spans="1:12" ht="17.25" customHeight="1">
      <c r="A18" s="213" t="s">
        <v>49</v>
      </c>
      <c r="B18" s="325">
        <v>1400</v>
      </c>
      <c r="C18" s="325">
        <v>150</v>
      </c>
      <c r="D18" s="325"/>
      <c r="E18" s="290">
        <f>E20+E22</f>
        <v>162877.35</v>
      </c>
      <c r="F18" s="290">
        <v>0</v>
      </c>
      <c r="G18" s="290">
        <v>0</v>
      </c>
      <c r="H18" s="299">
        <v>0</v>
      </c>
      <c r="I18" s="197"/>
      <c r="L18" s="21"/>
    </row>
    <row r="19" spans="1:12" ht="15">
      <c r="A19" s="213" t="s">
        <v>41</v>
      </c>
      <c r="B19" s="325"/>
      <c r="C19" s="325"/>
      <c r="D19" s="325"/>
      <c r="E19" s="299"/>
      <c r="F19" s="299"/>
      <c r="G19" s="299"/>
      <c r="H19" s="299"/>
      <c r="I19" s="197"/>
      <c r="L19" s="21"/>
    </row>
    <row r="20" spans="1:12" ht="15">
      <c r="A20" s="213" t="s">
        <v>53</v>
      </c>
      <c r="B20" s="325">
        <v>1410</v>
      </c>
      <c r="C20" s="325">
        <v>150</v>
      </c>
      <c r="D20" s="325"/>
      <c r="E20" s="343">
        <f>123527.35+9350</f>
        <v>132877.35</v>
      </c>
      <c r="F20" s="343">
        <v>0</v>
      </c>
      <c r="G20" s="343">
        <v>0</v>
      </c>
      <c r="H20" s="343">
        <v>0</v>
      </c>
      <c r="I20" s="198"/>
      <c r="J20" s="289" t="s">
        <v>52</v>
      </c>
      <c r="L20" s="21"/>
    </row>
    <row r="21" spans="1:13" ht="30">
      <c r="A21" s="213" t="s">
        <v>54</v>
      </c>
      <c r="B21" s="325">
        <v>1430</v>
      </c>
      <c r="C21" s="325">
        <v>150</v>
      </c>
      <c r="D21" s="325"/>
      <c r="E21" s="357">
        <v>0</v>
      </c>
      <c r="F21" s="357">
        <v>0</v>
      </c>
      <c r="G21" s="357">
        <v>0</v>
      </c>
      <c r="H21" s="358">
        <v>0</v>
      </c>
      <c r="I21" s="199"/>
      <c r="J21" s="344"/>
      <c r="K21" s="21"/>
      <c r="L21" s="21"/>
      <c r="M21" s="21"/>
    </row>
    <row r="22" spans="1:13" ht="15">
      <c r="A22" s="213" t="s">
        <v>3039</v>
      </c>
      <c r="B22" s="325">
        <v>1420</v>
      </c>
      <c r="C22" s="325">
        <v>150</v>
      </c>
      <c r="D22" s="325"/>
      <c r="E22" s="357">
        <v>30000</v>
      </c>
      <c r="F22" s="357"/>
      <c r="G22" s="357"/>
      <c r="H22" s="358"/>
      <c r="I22" s="199"/>
      <c r="J22" s="345" t="s">
        <v>50</v>
      </c>
      <c r="K22" s="21"/>
      <c r="L22" s="21"/>
      <c r="M22" s="21"/>
    </row>
    <row r="23" spans="1:13" ht="15">
      <c r="A23" s="359" t="s">
        <v>54</v>
      </c>
      <c r="B23" s="325">
        <v>1520</v>
      </c>
      <c r="C23" s="325">
        <v>150</v>
      </c>
      <c r="D23" s="325"/>
      <c r="E23" s="290"/>
      <c r="F23" s="290"/>
      <c r="G23" s="290"/>
      <c r="H23" s="355"/>
      <c r="I23" s="196"/>
      <c r="L23" s="21"/>
      <c r="M23" s="21"/>
    </row>
    <row r="24" spans="1:12" ht="15">
      <c r="A24" s="213" t="s">
        <v>55</v>
      </c>
      <c r="B24" s="325">
        <v>1900</v>
      </c>
      <c r="C24" s="325"/>
      <c r="D24" s="325"/>
      <c r="E24" s="299">
        <f>E26</f>
        <v>0</v>
      </c>
      <c r="F24" s="299">
        <f>F26</f>
        <v>0</v>
      </c>
      <c r="G24" s="299">
        <f>G26</f>
        <v>0</v>
      </c>
      <c r="H24" s="299" t="str">
        <f>H26</f>
        <v>x</v>
      </c>
      <c r="I24" s="197"/>
      <c r="L24" s="21"/>
    </row>
    <row r="25" spans="1:12" ht="15">
      <c r="A25" s="213" t="s">
        <v>41</v>
      </c>
      <c r="B25" s="325"/>
      <c r="C25" s="325"/>
      <c r="D25" s="325"/>
      <c r="E25" s="299"/>
      <c r="F25" s="299"/>
      <c r="G25" s="299"/>
      <c r="H25" s="299"/>
      <c r="I25" s="197"/>
      <c r="L25" s="21"/>
    </row>
    <row r="26" spans="1:12" ht="15">
      <c r="A26" s="354" t="s">
        <v>56</v>
      </c>
      <c r="B26" s="325">
        <v>1980</v>
      </c>
      <c r="C26" s="325" t="s">
        <v>37</v>
      </c>
      <c r="D26" s="325"/>
      <c r="E26" s="299">
        <f>E27</f>
        <v>0</v>
      </c>
      <c r="F26" s="299">
        <f>F27</f>
        <v>0</v>
      </c>
      <c r="G26" s="299">
        <f>G27</f>
        <v>0</v>
      </c>
      <c r="H26" s="299" t="str">
        <f>H27</f>
        <v>x</v>
      </c>
      <c r="I26" s="197"/>
      <c r="L26" s="21"/>
    </row>
    <row r="27" spans="1:12" ht="15">
      <c r="A27" s="213" t="s">
        <v>57</v>
      </c>
      <c r="B27" s="413">
        <v>1981</v>
      </c>
      <c r="C27" s="413">
        <v>510</v>
      </c>
      <c r="D27" s="413"/>
      <c r="E27" s="414"/>
      <c r="F27" s="414"/>
      <c r="G27" s="414"/>
      <c r="H27" s="415" t="s">
        <v>37</v>
      </c>
      <c r="I27" s="197"/>
      <c r="L27" s="21"/>
    </row>
    <row r="28" spans="1:12" ht="29.25" customHeight="1">
      <c r="A28" s="213" t="s">
        <v>58</v>
      </c>
      <c r="B28" s="413"/>
      <c r="C28" s="413"/>
      <c r="D28" s="413"/>
      <c r="E28" s="414"/>
      <c r="F28" s="414"/>
      <c r="G28" s="414"/>
      <c r="H28" s="415"/>
      <c r="I28" s="197"/>
      <c r="L28" s="21"/>
    </row>
    <row r="29" spans="1:12" ht="15.75" customHeight="1">
      <c r="A29" s="416" t="s">
        <v>59</v>
      </c>
      <c r="B29" s="413">
        <v>1982</v>
      </c>
      <c r="C29" s="413">
        <v>510</v>
      </c>
      <c r="D29" s="413"/>
      <c r="E29" s="414"/>
      <c r="F29" s="414"/>
      <c r="G29" s="414"/>
      <c r="H29" s="415" t="s">
        <v>37</v>
      </c>
      <c r="I29" s="197"/>
      <c r="L29" s="21"/>
    </row>
    <row r="30" spans="1:12" ht="12" customHeight="1">
      <c r="A30" s="416"/>
      <c r="B30" s="413"/>
      <c r="C30" s="413"/>
      <c r="D30" s="413"/>
      <c r="E30" s="414"/>
      <c r="F30" s="414"/>
      <c r="G30" s="414"/>
      <c r="H30" s="415"/>
      <c r="I30" s="197"/>
      <c r="J30" s="21"/>
      <c r="L30" s="21"/>
    </row>
    <row r="31" spans="1:12" ht="30">
      <c r="A31" s="361" t="s">
        <v>60</v>
      </c>
      <c r="B31" s="413">
        <v>1982</v>
      </c>
      <c r="C31" s="325">
        <v>119</v>
      </c>
      <c r="D31" s="325" t="s">
        <v>61</v>
      </c>
      <c r="E31" s="290"/>
      <c r="F31" s="290"/>
      <c r="G31" s="290"/>
      <c r="H31" s="299"/>
      <c r="I31" s="197"/>
      <c r="J31" s="21"/>
      <c r="L31" s="21"/>
    </row>
    <row r="32" spans="1:12" ht="30">
      <c r="A32" s="361" t="s">
        <v>62</v>
      </c>
      <c r="B32" s="413"/>
      <c r="C32" s="325">
        <v>119</v>
      </c>
      <c r="D32" s="325" t="s">
        <v>63</v>
      </c>
      <c r="E32" s="290"/>
      <c r="F32" s="290"/>
      <c r="G32" s="290"/>
      <c r="H32" s="299"/>
      <c r="I32" s="197"/>
      <c r="J32" s="21"/>
      <c r="L32" s="21"/>
    </row>
    <row r="33" spans="1:12" ht="15">
      <c r="A33" s="360" t="s">
        <v>64</v>
      </c>
      <c r="B33" s="413">
        <v>1982</v>
      </c>
      <c r="C33" s="325">
        <v>244</v>
      </c>
      <c r="D33" s="325">
        <v>2232</v>
      </c>
      <c r="E33" s="290"/>
      <c r="F33" s="290"/>
      <c r="G33" s="290"/>
      <c r="H33" s="299"/>
      <c r="I33" s="197"/>
      <c r="J33" s="21"/>
      <c r="L33" s="21"/>
    </row>
    <row r="34" spans="1:12" ht="15">
      <c r="A34" s="360" t="s">
        <v>65</v>
      </c>
      <c r="B34" s="413"/>
      <c r="C34" s="325">
        <v>244</v>
      </c>
      <c r="D34" s="325">
        <v>2233</v>
      </c>
      <c r="E34" s="290"/>
      <c r="F34" s="290"/>
      <c r="G34" s="290"/>
      <c r="H34" s="299"/>
      <c r="I34" s="197"/>
      <c r="J34" s="21"/>
      <c r="L34" s="21"/>
    </row>
    <row r="35" spans="1:12" ht="15">
      <c r="A35" s="360" t="s">
        <v>66</v>
      </c>
      <c r="B35" s="413">
        <v>1982</v>
      </c>
      <c r="C35" s="325">
        <v>244</v>
      </c>
      <c r="D35" s="325">
        <v>2234</v>
      </c>
      <c r="E35" s="290"/>
      <c r="F35" s="290"/>
      <c r="G35" s="290"/>
      <c r="H35" s="299"/>
      <c r="I35" s="197"/>
      <c r="J35" s="21">
        <f>E7+E5</f>
        <v>26117513.500000004</v>
      </c>
      <c r="K35" s="21">
        <f>J37+K37</f>
        <v>25954636.15</v>
      </c>
      <c r="L35" s="21"/>
    </row>
    <row r="36" spans="1:12" ht="18" customHeight="1">
      <c r="A36" s="360" t="s">
        <v>67</v>
      </c>
      <c r="B36" s="413"/>
      <c r="C36" s="325">
        <v>244</v>
      </c>
      <c r="D36" s="325">
        <v>7520</v>
      </c>
      <c r="E36" s="290"/>
      <c r="F36" s="290"/>
      <c r="G36" s="290"/>
      <c r="H36" s="299"/>
      <c r="I36" s="197"/>
      <c r="J36" s="21">
        <f>J37-J38</f>
        <v>9924.980000004172</v>
      </c>
      <c r="K36" s="21">
        <f>K37-K38</f>
        <v>-25643.459999999963</v>
      </c>
      <c r="L36" s="21"/>
    </row>
    <row r="37" spans="1:14" ht="14.25">
      <c r="A37" s="391" t="s">
        <v>68</v>
      </c>
      <c r="B37" s="392"/>
      <c r="C37" s="392"/>
      <c r="D37" s="392"/>
      <c r="E37" s="393">
        <f>E38+E64+E70+E59+E69+E107</f>
        <v>26070888.089999996</v>
      </c>
      <c r="F37" s="393">
        <f>F38+F64+F70+F59</f>
        <v>16835285.432</v>
      </c>
      <c r="G37" s="393">
        <f>G38+G64+G70+G59</f>
        <v>16833285.472</v>
      </c>
      <c r="H37" s="394"/>
      <c r="I37" s="197"/>
      <c r="J37" s="21">
        <f>E12+E19</f>
        <v>23533145.66</v>
      </c>
      <c r="K37" s="21">
        <f>E13+E14+E5</f>
        <v>2421490.4899999998</v>
      </c>
      <c r="L37" s="21">
        <f>K37-J37-M43</f>
        <v>-21111655.17</v>
      </c>
      <c r="M37" s="23">
        <f>E43+E57+E44+E58</f>
        <v>45320</v>
      </c>
      <c r="N37" s="21">
        <f>E7+E5-E37</f>
        <v>46625.4100000076</v>
      </c>
    </row>
    <row r="38" spans="1:12" ht="15">
      <c r="A38" s="213" t="s">
        <v>69</v>
      </c>
      <c r="B38" s="325">
        <v>2100</v>
      </c>
      <c r="C38" s="325" t="s">
        <v>37</v>
      </c>
      <c r="D38" s="325"/>
      <c r="E38" s="395">
        <f>E39+E45+E50+E43</f>
        <v>23057850.209999997</v>
      </c>
      <c r="F38" s="395">
        <f>F39+F45+F50</f>
        <v>14774568.61</v>
      </c>
      <c r="G38" s="395">
        <f>G39+G45+G50</f>
        <v>14774568.61</v>
      </c>
      <c r="H38" s="299" t="s">
        <v>37</v>
      </c>
      <c r="I38" s="197"/>
      <c r="J38" s="21">
        <f>J40+J46+J52+J66+J65+J76+J77+J78+J79+J96+J97+J80+J82+J83+J85+J88+J89+J90+J91</f>
        <v>23523220.679999996</v>
      </c>
      <c r="K38" s="21">
        <f>K40+K46+K52+K66+K76+K77+K78+K79+K96+K97+K80+K82+K83+K85+K88+K89+K90+K91+K59</f>
        <v>2447133.9499999997</v>
      </c>
      <c r="L38" s="21">
        <v>21075917.81</v>
      </c>
    </row>
    <row r="39" spans="1:13" ht="15">
      <c r="A39" s="213" t="s">
        <v>70</v>
      </c>
      <c r="B39" s="413">
        <v>2110</v>
      </c>
      <c r="C39" s="413">
        <v>111</v>
      </c>
      <c r="D39" s="413"/>
      <c r="E39" s="415">
        <f>E41+E42</f>
        <v>17730510.64</v>
      </c>
      <c r="F39" s="415">
        <f>F41+F42+F43</f>
        <v>11124860.68</v>
      </c>
      <c r="G39" s="415">
        <f>G41+G42</f>
        <v>11124860.68</v>
      </c>
      <c r="H39" s="415" t="s">
        <v>37</v>
      </c>
      <c r="I39" s="197"/>
      <c r="L39" s="21">
        <f>-L37-L38</f>
        <v>35737.36000000313</v>
      </c>
      <c r="M39" s="21"/>
    </row>
    <row r="40" spans="1:13" ht="15">
      <c r="A40" s="213" t="s">
        <v>71</v>
      </c>
      <c r="B40" s="413"/>
      <c r="C40" s="413"/>
      <c r="D40" s="413"/>
      <c r="E40" s="415"/>
      <c r="F40" s="415"/>
      <c r="G40" s="415"/>
      <c r="H40" s="415"/>
      <c r="I40" s="346"/>
      <c r="J40" s="24">
        <f>J41+J42</f>
        <v>17632032.54</v>
      </c>
      <c r="K40" s="24">
        <f>K41+K42</f>
        <v>98478.1</v>
      </c>
      <c r="L40" s="24">
        <f>L41+L42</f>
        <v>17730510.64</v>
      </c>
      <c r="M40" s="21"/>
    </row>
    <row r="41" spans="1:12" ht="30">
      <c r="A41" s="362" t="s">
        <v>72</v>
      </c>
      <c r="B41" s="325">
        <v>2110</v>
      </c>
      <c r="C41" s="325">
        <v>111</v>
      </c>
      <c r="D41" s="325" t="s">
        <v>73</v>
      </c>
      <c r="E41" s="290">
        <f>J41+K41</f>
        <v>8445261.69</v>
      </c>
      <c r="F41" s="290">
        <v>6124860.68</v>
      </c>
      <c r="G41" s="290">
        <v>6124860.68</v>
      </c>
      <c r="H41" s="299"/>
      <c r="I41" s="347"/>
      <c r="J41" s="24">
        <f>6124860.68+700000+1067942.66+496530.25</f>
        <v>8389333.59</v>
      </c>
      <c r="K41" s="24">
        <v>55928.1</v>
      </c>
      <c r="L41" s="25">
        <f aca="true" t="shared" si="0" ref="L41:L54">J41+K41</f>
        <v>8445261.69</v>
      </c>
    </row>
    <row r="42" spans="1:12" ht="30">
      <c r="A42" s="362" t="s">
        <v>74</v>
      </c>
      <c r="B42" s="325">
        <v>2110</v>
      </c>
      <c r="C42" s="325">
        <v>111</v>
      </c>
      <c r="D42" s="325" t="s">
        <v>75</v>
      </c>
      <c r="E42" s="290">
        <f>J42+K42</f>
        <v>9285248.95</v>
      </c>
      <c r="F42" s="290">
        <v>5000000</v>
      </c>
      <c r="G42" s="290">
        <v>5000000</v>
      </c>
      <c r="H42" s="299"/>
      <c r="I42" s="347"/>
      <c r="J42" s="24">
        <f>6892687+700000+1000000+650011.95</f>
        <v>9242698.95</v>
      </c>
      <c r="K42" s="24">
        <v>42550</v>
      </c>
      <c r="L42" s="25">
        <f t="shared" si="0"/>
        <v>9285248.95</v>
      </c>
    </row>
    <row r="43" spans="1:15" ht="60">
      <c r="A43" s="223" t="s">
        <v>455</v>
      </c>
      <c r="B43" s="325">
        <v>2110</v>
      </c>
      <c r="C43" s="325">
        <v>111</v>
      </c>
      <c r="D43" s="325">
        <v>211</v>
      </c>
      <c r="E43" s="290">
        <v>34807.99</v>
      </c>
      <c r="F43" s="290">
        <v>0</v>
      </c>
      <c r="G43" s="290">
        <v>0</v>
      </c>
      <c r="H43" s="299"/>
      <c r="I43" s="197">
        <v>34807.99</v>
      </c>
      <c r="L43" s="21"/>
      <c r="M43" s="26"/>
      <c r="N43" s="21">
        <v>90000</v>
      </c>
      <c r="O43" s="21">
        <f>M43-N43-N44</f>
        <v>-121906.76</v>
      </c>
    </row>
    <row r="44" spans="1:14" ht="15">
      <c r="A44" s="363" t="s">
        <v>76</v>
      </c>
      <c r="B44" s="325"/>
      <c r="C44" s="325">
        <v>111</v>
      </c>
      <c r="D44" s="325">
        <v>211</v>
      </c>
      <c r="E44" s="290"/>
      <c r="F44" s="290"/>
      <c r="G44" s="290"/>
      <c r="H44" s="299"/>
      <c r="I44" s="197"/>
      <c r="L44" s="21"/>
      <c r="M44" s="27"/>
      <c r="N44" s="2">
        <v>31906.76</v>
      </c>
    </row>
    <row r="45" spans="1:15" ht="30">
      <c r="A45" s="361" t="s">
        <v>77</v>
      </c>
      <c r="B45" s="325">
        <v>2120</v>
      </c>
      <c r="C45" s="325">
        <v>112</v>
      </c>
      <c r="D45" s="325"/>
      <c r="E45" s="355">
        <f>E46+E47+E48+E49</f>
        <v>1421.77</v>
      </c>
      <c r="F45" s="355">
        <f>F46+F47+F48+F49</f>
        <v>0</v>
      </c>
      <c r="G45" s="355">
        <f>G46+G47+G48+G49</f>
        <v>0</v>
      </c>
      <c r="H45" s="299" t="s">
        <v>37</v>
      </c>
      <c r="I45" s="197"/>
      <c r="K45" s="28"/>
      <c r="L45" s="21">
        <f t="shared" si="0"/>
        <v>0</v>
      </c>
      <c r="N45" s="21">
        <f>E43-N43-N44</f>
        <v>-87098.77</v>
      </c>
      <c r="O45" s="2">
        <v>844284</v>
      </c>
    </row>
    <row r="46" spans="1:15" ht="15">
      <c r="A46" s="361" t="s">
        <v>78</v>
      </c>
      <c r="B46" s="325"/>
      <c r="C46" s="325"/>
      <c r="D46" s="325">
        <v>7660</v>
      </c>
      <c r="E46" s="290">
        <f>J46+K46</f>
        <v>1421.77</v>
      </c>
      <c r="F46" s="290"/>
      <c r="G46" s="290"/>
      <c r="H46" s="299"/>
      <c r="I46" s="347"/>
      <c r="J46" s="24"/>
      <c r="K46" s="20">
        <v>1421.77</v>
      </c>
      <c r="L46" s="25">
        <f t="shared" si="0"/>
        <v>1421.77</v>
      </c>
      <c r="O46" s="21">
        <f>O45-N45</f>
        <v>931382.77</v>
      </c>
    </row>
    <row r="47" spans="1:12" ht="45">
      <c r="A47" s="361" t="s">
        <v>79</v>
      </c>
      <c r="B47" s="325">
        <v>2120</v>
      </c>
      <c r="C47" s="325">
        <v>112</v>
      </c>
      <c r="D47" s="325">
        <v>7671</v>
      </c>
      <c r="E47" s="290"/>
      <c r="F47" s="290"/>
      <c r="G47" s="290"/>
      <c r="H47" s="299"/>
      <c r="I47" s="197"/>
      <c r="L47" s="21">
        <f t="shared" si="0"/>
        <v>0</v>
      </c>
    </row>
    <row r="48" spans="1:12" ht="60">
      <c r="A48" s="361" t="s">
        <v>80</v>
      </c>
      <c r="B48" s="325">
        <v>2120</v>
      </c>
      <c r="C48" s="325">
        <v>112</v>
      </c>
      <c r="D48" s="325">
        <v>7672</v>
      </c>
      <c r="E48" s="290"/>
      <c r="F48" s="290"/>
      <c r="G48" s="290"/>
      <c r="H48" s="299"/>
      <c r="I48" s="197"/>
      <c r="L48" s="21">
        <f t="shared" si="0"/>
        <v>0</v>
      </c>
    </row>
    <row r="49" spans="1:12" ht="45">
      <c r="A49" s="361" t="s">
        <v>81</v>
      </c>
      <c r="B49" s="325">
        <v>2120</v>
      </c>
      <c r="C49" s="325">
        <v>112</v>
      </c>
      <c r="D49" s="325">
        <v>7673</v>
      </c>
      <c r="E49" s="290"/>
      <c r="F49" s="290"/>
      <c r="G49" s="290"/>
      <c r="H49" s="299"/>
      <c r="I49" s="197"/>
      <c r="L49" s="21">
        <f t="shared" si="0"/>
        <v>0</v>
      </c>
    </row>
    <row r="50" spans="1:12" ht="60">
      <c r="A50" s="213" t="s">
        <v>82</v>
      </c>
      <c r="B50" s="325">
        <v>2140</v>
      </c>
      <c r="C50" s="325">
        <v>119</v>
      </c>
      <c r="D50" s="325"/>
      <c r="E50" s="299">
        <f>E51+E55</f>
        <v>5291109.8100000005</v>
      </c>
      <c r="F50" s="299">
        <f>F51+F56</f>
        <v>3649707.9299999997</v>
      </c>
      <c r="G50" s="299">
        <f>G51+G56</f>
        <v>3649707.9299999997</v>
      </c>
      <c r="H50" s="299" t="s">
        <v>37</v>
      </c>
      <c r="I50" s="197"/>
      <c r="L50" s="21">
        <f t="shared" si="0"/>
        <v>0</v>
      </c>
    </row>
    <row r="51" spans="1:12" ht="15">
      <c r="A51" s="213" t="s">
        <v>70</v>
      </c>
      <c r="B51" s="413">
        <v>2141</v>
      </c>
      <c r="C51" s="413">
        <v>119</v>
      </c>
      <c r="D51" s="413"/>
      <c r="E51" s="415">
        <f>E53+E54+E56+E57</f>
        <v>5284684.83</v>
      </c>
      <c r="F51" s="415">
        <f>F53+F54+F56</f>
        <v>3649707.9299999997</v>
      </c>
      <c r="G51" s="415">
        <f>G53+G54+G56</f>
        <v>3649707.9299999997</v>
      </c>
      <c r="H51" s="415" t="s">
        <v>37</v>
      </c>
      <c r="I51" s="197"/>
      <c r="L51" s="21">
        <f t="shared" si="0"/>
        <v>0</v>
      </c>
    </row>
    <row r="52" spans="1:12" ht="15">
      <c r="A52" s="213" t="s">
        <v>83</v>
      </c>
      <c r="B52" s="413"/>
      <c r="C52" s="413"/>
      <c r="D52" s="413"/>
      <c r="E52" s="415"/>
      <c r="F52" s="415"/>
      <c r="G52" s="415"/>
      <c r="H52" s="415"/>
      <c r="I52" s="197"/>
      <c r="J52" s="2">
        <f>J53+J54</f>
        <v>5243122.88</v>
      </c>
      <c r="K52" s="2">
        <f>K53+K54</f>
        <v>31049.940000000002</v>
      </c>
      <c r="L52" s="21">
        <f t="shared" si="0"/>
        <v>5274172.82</v>
      </c>
    </row>
    <row r="53" spans="1:12" ht="30">
      <c r="A53" s="362" t="s">
        <v>84</v>
      </c>
      <c r="B53" s="325">
        <v>2141</v>
      </c>
      <c r="C53" s="325">
        <v>119</v>
      </c>
      <c r="D53" s="325" t="s">
        <v>85</v>
      </c>
      <c r="E53" s="290">
        <f>J53+K53</f>
        <v>2468218.56</v>
      </c>
      <c r="F53" s="290">
        <v>1849707.93</v>
      </c>
      <c r="G53" s="290">
        <v>1849707.93</v>
      </c>
      <c r="H53" s="299"/>
      <c r="I53" s="197"/>
      <c r="J53" s="2">
        <f>1849707.93+180000+359573.23+67162.54-6424.98</f>
        <v>2450018.72</v>
      </c>
      <c r="K53" s="20">
        <v>18199.84</v>
      </c>
      <c r="L53" s="21">
        <f>J53+K53</f>
        <v>2468218.56</v>
      </c>
    </row>
    <row r="54" spans="1:12" ht="30">
      <c r="A54" s="362" t="s">
        <v>86</v>
      </c>
      <c r="B54" s="325">
        <v>2141</v>
      </c>
      <c r="C54" s="325">
        <v>119</v>
      </c>
      <c r="D54" s="325" t="s">
        <v>87</v>
      </c>
      <c r="E54" s="290">
        <f>J54+K54</f>
        <v>2805954.26</v>
      </c>
      <c r="F54" s="290">
        <v>1800000</v>
      </c>
      <c r="G54" s="290">
        <v>1800000</v>
      </c>
      <c r="H54" s="299"/>
      <c r="I54" s="197"/>
      <c r="J54" s="2">
        <f>2081591.47+200000+300000+211512.69</f>
        <v>2793104.1599999997</v>
      </c>
      <c r="K54" s="20">
        <v>12850.1</v>
      </c>
      <c r="L54" s="21">
        <f t="shared" si="0"/>
        <v>2805954.26</v>
      </c>
    </row>
    <row r="55" spans="1:9" ht="15">
      <c r="A55" s="322" t="s">
        <v>88</v>
      </c>
      <c r="B55" s="319">
        <v>2142</v>
      </c>
      <c r="C55" s="319">
        <v>119</v>
      </c>
      <c r="D55" s="364">
        <v>265</v>
      </c>
      <c r="E55" s="341">
        <v>6424.98</v>
      </c>
      <c r="F55" s="226"/>
      <c r="G55" s="226"/>
      <c r="H55" s="226"/>
      <c r="I55" s="348"/>
    </row>
    <row r="56" spans="1:12" ht="15">
      <c r="A56" s="213" t="s">
        <v>88</v>
      </c>
      <c r="B56" s="325">
        <v>2142</v>
      </c>
      <c r="C56" s="325">
        <v>119</v>
      </c>
      <c r="D56" s="325" t="s">
        <v>89</v>
      </c>
      <c r="E56" s="290"/>
      <c r="F56" s="290"/>
      <c r="G56" s="290"/>
      <c r="H56" s="299" t="s">
        <v>37</v>
      </c>
      <c r="I56" s="197"/>
      <c r="K56" s="24"/>
      <c r="L56" s="21"/>
    </row>
    <row r="57" spans="1:13" ht="15">
      <c r="A57" s="223" t="s">
        <v>456</v>
      </c>
      <c r="B57" s="325">
        <v>2141</v>
      </c>
      <c r="C57" s="325">
        <v>119</v>
      </c>
      <c r="D57" s="325">
        <v>213</v>
      </c>
      <c r="E57" s="290">
        <v>10512.01</v>
      </c>
      <c r="F57" s="290">
        <v>0</v>
      </c>
      <c r="G57" s="290">
        <v>0</v>
      </c>
      <c r="H57" s="299"/>
      <c r="I57" s="197">
        <v>10512.01</v>
      </c>
      <c r="K57" s="20"/>
      <c r="L57" s="21"/>
      <c r="M57" s="21"/>
    </row>
    <row r="58" spans="1:12" ht="30">
      <c r="A58" s="363" t="s">
        <v>90</v>
      </c>
      <c r="B58" s="325"/>
      <c r="C58" s="325">
        <v>119</v>
      </c>
      <c r="D58" s="325">
        <v>213</v>
      </c>
      <c r="E58" s="290"/>
      <c r="F58" s="290"/>
      <c r="G58" s="290"/>
      <c r="H58" s="299"/>
      <c r="I58" s="197"/>
      <c r="K58" s="20"/>
      <c r="L58" s="21"/>
    </row>
    <row r="59" spans="1:12" ht="28.5">
      <c r="A59" s="230" t="s">
        <v>97</v>
      </c>
      <c r="B59" s="365">
        <v>2200</v>
      </c>
      <c r="C59" s="325">
        <v>300</v>
      </c>
      <c r="D59" s="325">
        <v>262</v>
      </c>
      <c r="E59" s="396">
        <f>E61</f>
        <v>21000</v>
      </c>
      <c r="F59" s="290">
        <v>0</v>
      </c>
      <c r="G59" s="290">
        <v>0</v>
      </c>
      <c r="H59" s="299"/>
      <c r="I59" s="197"/>
      <c r="K59" s="29">
        <v>91775.05</v>
      </c>
      <c r="L59" s="21"/>
    </row>
    <row r="60" spans="1:8" ht="15.75">
      <c r="A60" s="321" t="s">
        <v>41</v>
      </c>
      <c r="B60" s="320"/>
      <c r="C60" s="319"/>
      <c r="D60" s="319"/>
      <c r="E60" s="397"/>
      <c r="F60" s="319"/>
      <c r="G60" s="319"/>
      <c r="H60" s="226"/>
    </row>
    <row r="61" spans="1:8" ht="26.25">
      <c r="A61" s="321" t="s">
        <v>541</v>
      </c>
      <c r="B61" s="320">
        <v>2210</v>
      </c>
      <c r="C61" s="319">
        <v>320</v>
      </c>
      <c r="D61" s="319">
        <v>262</v>
      </c>
      <c r="E61" s="398">
        <f>E63</f>
        <v>21000</v>
      </c>
      <c r="F61" s="319">
        <v>0</v>
      </c>
      <c r="G61" s="319">
        <v>0</v>
      </c>
      <c r="H61" s="226"/>
    </row>
    <row r="62" spans="1:8" ht="15.75">
      <c r="A62" s="321" t="s">
        <v>57</v>
      </c>
      <c r="B62" s="320"/>
      <c r="C62" s="319"/>
      <c r="D62" s="319"/>
      <c r="E62" s="397"/>
      <c r="F62" s="319"/>
      <c r="G62" s="319"/>
      <c r="H62" s="226"/>
    </row>
    <row r="63" spans="1:8" ht="39">
      <c r="A63" s="321" t="s">
        <v>542</v>
      </c>
      <c r="B63" s="320">
        <v>2211</v>
      </c>
      <c r="C63" s="319">
        <v>321</v>
      </c>
      <c r="D63" s="319">
        <v>262</v>
      </c>
      <c r="E63" s="398">
        <v>21000</v>
      </c>
      <c r="F63" s="319">
        <v>0</v>
      </c>
      <c r="G63" s="319">
        <v>0</v>
      </c>
      <c r="H63" s="226"/>
    </row>
    <row r="64" spans="1:12" ht="16.5" customHeight="1">
      <c r="A64" s="213" t="s">
        <v>91</v>
      </c>
      <c r="B64" s="325">
        <v>2300</v>
      </c>
      <c r="C64" s="325">
        <v>850</v>
      </c>
      <c r="D64" s="325"/>
      <c r="E64" s="299">
        <f>E65+E66+E67</f>
        <v>20582.18</v>
      </c>
      <c r="F64" s="299">
        <f>F65+F66+F67</f>
        <v>56379</v>
      </c>
      <c r="G64" s="299">
        <f>G65+G66+G67</f>
        <v>56379</v>
      </c>
      <c r="H64" s="299" t="s">
        <v>37</v>
      </c>
      <c r="I64" s="197"/>
      <c r="J64" s="21">
        <f>J65+J66+J67</f>
        <v>20576</v>
      </c>
      <c r="K64" s="21">
        <f>K65+K66+K67</f>
        <v>6.18</v>
      </c>
      <c r="L64" s="21">
        <f aca="true" t="shared" si="1" ref="L64:L69">J64+K64</f>
        <v>20582.18</v>
      </c>
    </row>
    <row r="65" spans="1:12" ht="30">
      <c r="A65" s="213" t="s">
        <v>92</v>
      </c>
      <c r="B65" s="325">
        <v>2310</v>
      </c>
      <c r="C65" s="325">
        <v>851</v>
      </c>
      <c r="D65" s="325">
        <v>7680</v>
      </c>
      <c r="E65" s="290">
        <f>J65+K65</f>
        <v>16536</v>
      </c>
      <c r="F65" s="290">
        <v>29220</v>
      </c>
      <c r="G65" s="290">
        <v>29220</v>
      </c>
      <c r="H65" s="299" t="s">
        <v>37</v>
      </c>
      <c r="I65" s="347"/>
      <c r="J65" s="290">
        <f>11888+4648</f>
        <v>16536</v>
      </c>
      <c r="K65" s="290"/>
      <c r="L65" s="21">
        <f t="shared" si="1"/>
        <v>16536</v>
      </c>
    </row>
    <row r="66" spans="1:12" ht="42.75" customHeight="1">
      <c r="A66" s="213" t="s">
        <v>93</v>
      </c>
      <c r="B66" s="365">
        <v>2320</v>
      </c>
      <c r="C66" s="325">
        <v>852</v>
      </c>
      <c r="D66" s="325">
        <v>7680</v>
      </c>
      <c r="E66" s="290">
        <f>J66+K66</f>
        <v>4040</v>
      </c>
      <c r="F66" s="290">
        <v>27159</v>
      </c>
      <c r="G66" s="290">
        <v>27159</v>
      </c>
      <c r="H66" s="299" t="s">
        <v>37</v>
      </c>
      <c r="I66" s="347"/>
      <c r="J66" s="291">
        <v>4040</v>
      </c>
      <c r="K66" s="290"/>
      <c r="L66" s="21">
        <f t="shared" si="1"/>
        <v>4040</v>
      </c>
    </row>
    <row r="67" spans="1:12" ht="30">
      <c r="A67" s="213" t="s">
        <v>94</v>
      </c>
      <c r="B67" s="365">
        <v>2330</v>
      </c>
      <c r="C67" s="325">
        <v>853</v>
      </c>
      <c r="D67" s="325">
        <v>7660</v>
      </c>
      <c r="E67" s="290">
        <f>J67+K67</f>
        <v>6.18</v>
      </c>
      <c r="F67" s="290"/>
      <c r="G67" s="290"/>
      <c r="H67" s="299" t="s">
        <v>37</v>
      </c>
      <c r="I67" s="197"/>
      <c r="J67" s="291"/>
      <c r="K67" s="291">
        <v>6.18</v>
      </c>
      <c r="L67" s="21">
        <f t="shared" si="1"/>
        <v>6.18</v>
      </c>
    </row>
    <row r="68" spans="1:12" ht="30">
      <c r="A68" s="361" t="s">
        <v>95</v>
      </c>
      <c r="B68" s="365">
        <v>2500</v>
      </c>
      <c r="C68" s="325" t="s">
        <v>37</v>
      </c>
      <c r="D68" s="325"/>
      <c r="E68" s="299">
        <f>E69</f>
        <v>25000</v>
      </c>
      <c r="F68" s="299">
        <f>F69</f>
        <v>0</v>
      </c>
      <c r="G68" s="299">
        <f>G69</f>
        <v>0</v>
      </c>
      <c r="H68" s="299" t="s">
        <v>37</v>
      </c>
      <c r="I68" s="197"/>
      <c r="K68" s="2">
        <v>25000</v>
      </c>
      <c r="L68" s="21">
        <f t="shared" si="1"/>
        <v>25000</v>
      </c>
    </row>
    <row r="69" spans="1:12" ht="60">
      <c r="A69" s="361" t="s">
        <v>96</v>
      </c>
      <c r="B69" s="365">
        <v>2520</v>
      </c>
      <c r="C69" s="325">
        <v>831</v>
      </c>
      <c r="D69" s="325"/>
      <c r="E69" s="290">
        <v>25000</v>
      </c>
      <c r="F69" s="290"/>
      <c r="G69" s="290"/>
      <c r="H69" s="299"/>
      <c r="I69" s="197"/>
      <c r="L69" s="21">
        <f t="shared" si="1"/>
        <v>0</v>
      </c>
    </row>
    <row r="70" spans="1:12" ht="16.5" customHeight="1">
      <c r="A70" s="359" t="s">
        <v>98</v>
      </c>
      <c r="B70" s="365">
        <v>2600</v>
      </c>
      <c r="C70" s="325" t="s">
        <v>37</v>
      </c>
      <c r="D70" s="325"/>
      <c r="E70" s="299">
        <f>E72+E73+E74+E92+E94</f>
        <v>2946455.7</v>
      </c>
      <c r="F70" s="299">
        <f>F72+F73+F74+F92+F94</f>
        <v>2004337.8220000002</v>
      </c>
      <c r="G70" s="299">
        <f>G72+G73+G74+G92+G94</f>
        <v>2002337.8620000002</v>
      </c>
      <c r="H70" s="299"/>
      <c r="I70" s="349">
        <f>I87+I98</f>
        <v>87557.35</v>
      </c>
      <c r="J70" s="308">
        <f>J87+J98</f>
        <v>630989.26</v>
      </c>
      <c r="K70" s="308">
        <f>K87+K98</f>
        <v>2224409.09</v>
      </c>
      <c r="L70" s="308">
        <f>L87+L98</f>
        <v>2939455.6999999997</v>
      </c>
    </row>
    <row r="71" spans="1:12" ht="12.75">
      <c r="A71" s="311" t="s">
        <v>41</v>
      </c>
      <c r="B71" s="226"/>
      <c r="C71" s="226"/>
      <c r="D71" s="226"/>
      <c r="E71" s="226"/>
      <c r="F71" s="226"/>
      <c r="G71" s="226"/>
      <c r="H71" s="226"/>
      <c r="I71" s="96">
        <f>I70-I98</f>
        <v>87557.35</v>
      </c>
      <c r="J71" s="96">
        <f>J70-J98</f>
        <v>440917.14</v>
      </c>
      <c r="K71" s="96">
        <f>K70-K98</f>
        <v>2181490.33</v>
      </c>
      <c r="L71" s="96">
        <f>L70-L98</f>
        <v>2706464.82</v>
      </c>
    </row>
    <row r="72" spans="1:9" ht="26.25">
      <c r="A72" s="321" t="s">
        <v>557</v>
      </c>
      <c r="B72" s="319">
        <v>2610</v>
      </c>
      <c r="C72" s="319">
        <v>241</v>
      </c>
      <c r="D72" s="319"/>
      <c r="E72" s="319">
        <v>0</v>
      </c>
      <c r="F72" s="319">
        <v>0</v>
      </c>
      <c r="G72" s="319">
        <v>0</v>
      </c>
      <c r="H72" s="319">
        <v>0</v>
      </c>
      <c r="I72" s="1"/>
    </row>
    <row r="73" spans="1:9" ht="39">
      <c r="A73" s="321" t="s">
        <v>558</v>
      </c>
      <c r="B73" s="319">
        <v>2630</v>
      </c>
      <c r="C73" s="319">
        <v>243</v>
      </c>
      <c r="D73" s="319"/>
      <c r="E73" s="319">
        <v>0</v>
      </c>
      <c r="F73" s="319">
        <v>0</v>
      </c>
      <c r="G73" s="319">
        <v>0</v>
      </c>
      <c r="H73" s="319">
        <v>0</v>
      </c>
      <c r="I73" s="1"/>
    </row>
    <row r="74" spans="1:12" ht="16.5" customHeight="1">
      <c r="A74" s="213" t="s">
        <v>99</v>
      </c>
      <c r="B74" s="365">
        <v>2640</v>
      </c>
      <c r="C74" s="325">
        <v>244</v>
      </c>
      <c r="D74" s="325"/>
      <c r="E74" s="355">
        <f>SUM(E76:E86)</f>
        <v>2713464.8200000003</v>
      </c>
      <c r="F74" s="355">
        <f>SUM(F76:F86)</f>
        <v>2004337.8220000002</v>
      </c>
      <c r="G74" s="355">
        <f>SUM(G76:G86)</f>
        <v>2002337.8620000002</v>
      </c>
      <c r="H74" s="299"/>
      <c r="I74" s="197">
        <f>I83+I86</f>
        <v>87557.35</v>
      </c>
      <c r="L74" s="21"/>
    </row>
    <row r="75" spans="1:12" ht="15">
      <c r="A75" s="213" t="s">
        <v>100</v>
      </c>
      <c r="B75" s="365"/>
      <c r="C75" s="325"/>
      <c r="D75" s="325"/>
      <c r="E75" s="299"/>
      <c r="F75" s="299"/>
      <c r="G75" s="299"/>
      <c r="H75" s="299"/>
      <c r="I75" s="350" t="s">
        <v>473</v>
      </c>
      <c r="J75" s="291" t="s">
        <v>474</v>
      </c>
      <c r="K75" s="291" t="s">
        <v>475</v>
      </c>
      <c r="L75" s="300" t="s">
        <v>2525</v>
      </c>
    </row>
    <row r="76" spans="1:12" ht="15">
      <c r="A76" s="213" t="s">
        <v>101</v>
      </c>
      <c r="B76" s="365">
        <v>2640</v>
      </c>
      <c r="C76" s="325">
        <v>244</v>
      </c>
      <c r="D76" s="325">
        <v>2210</v>
      </c>
      <c r="E76" s="290">
        <f>J76+K76</f>
        <v>117673.04000000001</v>
      </c>
      <c r="F76" s="290">
        <f>13516.65+49793.02</f>
        <v>63309.67</v>
      </c>
      <c r="G76" s="290">
        <f>13516.65+49793.02</f>
        <v>63309.67</v>
      </c>
      <c r="H76" s="299"/>
      <c r="I76" s="326"/>
      <c r="J76" s="296">
        <f>13516.65+8644</f>
        <v>22160.65</v>
      </c>
      <c r="K76" s="297">
        <v>95512.39</v>
      </c>
      <c r="L76" s="298">
        <f>J76+K76+I76</f>
        <v>117673.04000000001</v>
      </c>
    </row>
    <row r="77" spans="1:12" ht="15">
      <c r="A77" s="213" t="s">
        <v>102</v>
      </c>
      <c r="B77" s="365">
        <v>2640</v>
      </c>
      <c r="C77" s="325">
        <v>244</v>
      </c>
      <c r="D77" s="325">
        <v>2220</v>
      </c>
      <c r="E77" s="290">
        <f>J77+K77</f>
        <v>0</v>
      </c>
      <c r="F77" s="290">
        <v>500</v>
      </c>
      <c r="G77" s="290">
        <v>500</v>
      </c>
      <c r="H77" s="299"/>
      <c r="I77" s="347"/>
      <c r="J77" s="24"/>
      <c r="K77" s="31"/>
      <c r="L77" s="26">
        <f aca="true" t="shared" si="2" ref="L77:L85">J77+K77+I77</f>
        <v>0</v>
      </c>
    </row>
    <row r="78" spans="1:12" ht="15">
      <c r="A78" s="213" t="s">
        <v>103</v>
      </c>
      <c r="B78" s="365">
        <v>2640</v>
      </c>
      <c r="C78" s="325">
        <v>244</v>
      </c>
      <c r="D78" s="325">
        <v>2230</v>
      </c>
      <c r="E78" s="290">
        <f>J78+K78</f>
        <v>52212.47</v>
      </c>
      <c r="F78" s="290">
        <v>24216.2</v>
      </c>
      <c r="G78" s="290">
        <v>24216.2</v>
      </c>
      <c r="H78" s="299"/>
      <c r="I78" s="347"/>
      <c r="J78" s="20"/>
      <c r="K78" s="31">
        <f>50113.23+2099.24</f>
        <v>52212.47</v>
      </c>
      <c r="L78" s="26">
        <f t="shared" si="2"/>
        <v>52212.47</v>
      </c>
    </row>
    <row r="79" spans="1:12" ht="15">
      <c r="A79" s="213" t="s">
        <v>104</v>
      </c>
      <c r="B79" s="365">
        <v>2640</v>
      </c>
      <c r="C79" s="325">
        <v>244</v>
      </c>
      <c r="D79" s="325">
        <v>2231</v>
      </c>
      <c r="E79" s="290">
        <f>J79+K79</f>
        <v>11461.58</v>
      </c>
      <c r="F79" s="290">
        <v>10826.92</v>
      </c>
      <c r="G79" s="290">
        <v>10826.92</v>
      </c>
      <c r="H79" s="299"/>
      <c r="I79" s="347"/>
      <c r="J79" s="24"/>
      <c r="K79" s="32">
        <v>11461.58</v>
      </c>
      <c r="L79" s="26">
        <f t="shared" si="2"/>
        <v>11461.58</v>
      </c>
    </row>
    <row r="80" spans="1:12" ht="15">
      <c r="A80" s="213" t="s">
        <v>107</v>
      </c>
      <c r="B80" s="365">
        <v>2640</v>
      </c>
      <c r="C80" s="325">
        <v>244</v>
      </c>
      <c r="D80" s="325">
        <v>2234</v>
      </c>
      <c r="E80" s="290">
        <f>J80+K80</f>
        <v>31890.859999999997</v>
      </c>
      <c r="F80" s="290">
        <f>13825.47+20160.32</f>
        <v>33985.79</v>
      </c>
      <c r="G80" s="290">
        <f>13825.47+20160.32</f>
        <v>33985.79</v>
      </c>
      <c r="H80" s="299"/>
      <c r="I80" s="347"/>
      <c r="J80" s="33">
        <f>13825.47+5551.48</f>
        <v>19376.949999999997</v>
      </c>
      <c r="K80" s="30">
        <f>'Расчеты по статьям'!DB258</f>
        <v>12513.91</v>
      </c>
      <c r="L80" s="26">
        <f t="shared" si="2"/>
        <v>31890.859999999997</v>
      </c>
    </row>
    <row r="81" spans="1:12" ht="15">
      <c r="A81" s="213" t="s">
        <v>108</v>
      </c>
      <c r="B81" s="365">
        <v>2640</v>
      </c>
      <c r="C81" s="325">
        <v>244</v>
      </c>
      <c r="D81" s="325">
        <v>2240</v>
      </c>
      <c r="E81" s="290"/>
      <c r="F81" s="290"/>
      <c r="G81" s="290"/>
      <c r="H81" s="299"/>
      <c r="I81" s="347"/>
      <c r="J81" s="24"/>
      <c r="K81" s="30"/>
      <c r="L81" s="26">
        <f t="shared" si="2"/>
        <v>0</v>
      </c>
    </row>
    <row r="82" spans="1:12" ht="15">
      <c r="A82" s="213" t="s">
        <v>109</v>
      </c>
      <c r="B82" s="365">
        <v>2640</v>
      </c>
      <c r="C82" s="325">
        <v>244</v>
      </c>
      <c r="D82" s="325">
        <v>7500</v>
      </c>
      <c r="E82" s="290">
        <f>L82</f>
        <v>5322</v>
      </c>
      <c r="F82" s="290">
        <v>4580</v>
      </c>
      <c r="G82" s="290">
        <v>4580</v>
      </c>
      <c r="H82" s="299"/>
      <c r="I82" s="347"/>
      <c r="J82" s="24"/>
      <c r="K82" s="30">
        <v>5322</v>
      </c>
      <c r="L82" s="26">
        <f t="shared" si="2"/>
        <v>5322</v>
      </c>
    </row>
    <row r="83" spans="1:12" ht="15">
      <c r="A83" s="213" t="s">
        <v>110</v>
      </c>
      <c r="B83" s="365">
        <v>2640</v>
      </c>
      <c r="C83" s="325">
        <v>244</v>
      </c>
      <c r="D83" s="325">
        <v>7520</v>
      </c>
      <c r="E83" s="290">
        <f>J83+K83+I83</f>
        <v>936797.27</v>
      </c>
      <c r="F83" s="290">
        <v>802012.15</v>
      </c>
      <c r="G83" s="290">
        <v>802012.15</v>
      </c>
      <c r="H83" s="299"/>
      <c r="I83" s="347">
        <f>48638.1+14784</f>
        <v>63422.1</v>
      </c>
      <c r="J83" s="24">
        <f>140875+94753+148751.54</f>
        <v>384379.54000000004</v>
      </c>
      <c r="K83" s="30">
        <f>'Расчеты по статьям'!DB457</f>
        <v>488995.63</v>
      </c>
      <c r="L83" s="26">
        <f t="shared" si="2"/>
        <v>936797.27</v>
      </c>
    </row>
    <row r="84" spans="1:12" ht="15">
      <c r="A84" s="213" t="s">
        <v>111</v>
      </c>
      <c r="B84" s="365">
        <v>2640</v>
      </c>
      <c r="C84" s="325">
        <v>244</v>
      </c>
      <c r="D84" s="325">
        <v>7530</v>
      </c>
      <c r="E84" s="290"/>
      <c r="F84" s="290"/>
      <c r="G84" s="290"/>
      <c r="H84" s="299"/>
      <c r="I84" s="347"/>
      <c r="J84" s="24"/>
      <c r="K84" s="30"/>
      <c r="L84" s="26">
        <f t="shared" si="2"/>
        <v>0</v>
      </c>
    </row>
    <row r="85" spans="1:12" ht="15">
      <c r="A85" s="213" t="s">
        <v>112</v>
      </c>
      <c r="B85" s="365">
        <v>2640</v>
      </c>
      <c r="C85" s="325">
        <v>244</v>
      </c>
      <c r="D85" s="325">
        <v>7580</v>
      </c>
      <c r="E85" s="290">
        <f>J85+K85</f>
        <v>258136</v>
      </c>
      <c r="F85" s="290">
        <f>234875.282</f>
        <v>234875.282</v>
      </c>
      <c r="G85" s="290">
        <f>234875.282</f>
        <v>234875.282</v>
      </c>
      <c r="H85" s="299"/>
      <c r="I85" s="347"/>
      <c r="J85" s="24"/>
      <c r="K85" s="30">
        <f>'Расчеты по статьям'!DB483</f>
        <v>258136</v>
      </c>
      <c r="L85" s="26">
        <f t="shared" si="2"/>
        <v>258136</v>
      </c>
    </row>
    <row r="86" spans="1:12" ht="15">
      <c r="A86" s="213" t="s">
        <v>78</v>
      </c>
      <c r="B86" s="365">
        <v>2640</v>
      </c>
      <c r="C86" s="325">
        <v>244</v>
      </c>
      <c r="D86" s="325">
        <v>7660</v>
      </c>
      <c r="E86" s="355">
        <f>SUM(E87:E91)</f>
        <v>1299971.6</v>
      </c>
      <c r="F86" s="355">
        <f>SUM(F87:F91)</f>
        <v>830031.81</v>
      </c>
      <c r="G86" s="355">
        <f>SUM(G87:G91)</f>
        <v>828031.85</v>
      </c>
      <c r="H86" s="299"/>
      <c r="I86" s="324">
        <f>'Расчеты по статьям'!DD566</f>
        <v>24135.25</v>
      </c>
      <c r="J86" s="301">
        <f>'Расчеты по статьям'!DF571+3500</f>
        <v>15000</v>
      </c>
      <c r="K86" s="390">
        <f>'Расчеты по статьям'!DC566-I86-J86</f>
        <v>1257336.3499999999</v>
      </c>
      <c r="L86" s="303">
        <f>J86+K86+I86-3500</f>
        <v>1292971.5999999999</v>
      </c>
    </row>
    <row r="87" spans="1:13" ht="15">
      <c r="A87" s="213" t="s">
        <v>57</v>
      </c>
      <c r="B87" s="365"/>
      <c r="C87" s="325"/>
      <c r="D87" s="325"/>
      <c r="E87" s="290"/>
      <c r="F87" s="290"/>
      <c r="G87" s="290"/>
      <c r="H87" s="299"/>
      <c r="I87" s="349">
        <f>SUM(I76:I86)</f>
        <v>87557.35</v>
      </c>
      <c r="J87" s="306">
        <f>SUM(J76:J86)</f>
        <v>440917.14</v>
      </c>
      <c r="K87" s="306">
        <f>SUM(K76:K86)</f>
        <v>2181490.33</v>
      </c>
      <c r="L87" s="308">
        <f>SUM(L76:L86)</f>
        <v>2706464.82</v>
      </c>
      <c r="M87" s="21">
        <f>L87-I87</f>
        <v>2618907.4699999997</v>
      </c>
    </row>
    <row r="88" spans="1:12" ht="25.5">
      <c r="A88" s="366" t="s">
        <v>113</v>
      </c>
      <c r="B88" s="367">
        <v>2640</v>
      </c>
      <c r="C88" s="368">
        <v>244</v>
      </c>
      <c r="D88" s="368">
        <v>7660</v>
      </c>
      <c r="E88" s="369">
        <f>J88+K88+7000</f>
        <v>184381.43</v>
      </c>
      <c r="F88" s="369">
        <v>249595.49</v>
      </c>
      <c r="G88" s="369">
        <v>247595.53</v>
      </c>
      <c r="H88" s="299"/>
      <c r="I88" s="197"/>
      <c r="K88" s="304">
        <f>'Расчеты по статьям'!DH566-3500</f>
        <v>177381.43</v>
      </c>
      <c r="L88" s="305">
        <f>J88+K88</f>
        <v>177381.43</v>
      </c>
    </row>
    <row r="89" spans="1:12" ht="25.5">
      <c r="A89" s="366" t="s">
        <v>114</v>
      </c>
      <c r="B89" s="367">
        <v>2640</v>
      </c>
      <c r="C89" s="368">
        <v>244</v>
      </c>
      <c r="D89" s="368">
        <v>7660</v>
      </c>
      <c r="E89" s="369">
        <f>J89+K89</f>
        <v>402967.06000000006</v>
      </c>
      <c r="F89" s="369">
        <v>400352.32</v>
      </c>
      <c r="G89" s="369">
        <v>400352.32</v>
      </c>
      <c r="H89" s="299"/>
      <c r="I89" s="197"/>
      <c r="K89" s="31">
        <f>'Расчеты по статьям'!DI566</f>
        <v>402967.06000000006</v>
      </c>
      <c r="L89" s="295">
        <f>J89+K89</f>
        <v>402967.06000000006</v>
      </c>
    </row>
    <row r="90" spans="1:12" ht="15">
      <c r="A90" s="370" t="s">
        <v>115</v>
      </c>
      <c r="B90" s="367">
        <v>2640</v>
      </c>
      <c r="C90" s="368">
        <v>244</v>
      </c>
      <c r="D90" s="368">
        <v>7660</v>
      </c>
      <c r="E90" s="369">
        <f>J90+K90</f>
        <v>148868</v>
      </c>
      <c r="F90" s="369">
        <v>107334</v>
      </c>
      <c r="G90" s="369">
        <v>107334</v>
      </c>
      <c r="H90" s="299"/>
      <c r="I90" s="197"/>
      <c r="K90" s="31">
        <f>'Расчеты по статьям'!DG566</f>
        <v>148868</v>
      </c>
      <c r="L90" s="295">
        <f>J90+K90</f>
        <v>148868</v>
      </c>
    </row>
    <row r="91" spans="1:12" ht="15">
      <c r="A91" s="370" t="s">
        <v>116</v>
      </c>
      <c r="B91" s="367">
        <v>2640</v>
      </c>
      <c r="C91" s="368">
        <v>244</v>
      </c>
      <c r="D91" s="368">
        <v>7660</v>
      </c>
      <c r="E91" s="369">
        <f>J91+K91+I91</f>
        <v>563755.11</v>
      </c>
      <c r="F91" s="369">
        <f>2750+70000</f>
        <v>72750</v>
      </c>
      <c r="G91" s="369">
        <f>2750+70000</f>
        <v>72750</v>
      </c>
      <c r="H91" s="299"/>
      <c r="I91" s="197">
        <f>'Расчеты по статьям'!DD566</f>
        <v>24135.25</v>
      </c>
      <c r="J91" s="2">
        <f>'Расчеты по статьям'!DF571</f>
        <v>11500</v>
      </c>
      <c r="K91" s="31">
        <f>'Расчеты по статьям'!DF566</f>
        <v>528119.86</v>
      </c>
      <c r="L91" s="295">
        <f>J91+K91+I91</f>
        <v>563755.11</v>
      </c>
    </row>
    <row r="92" spans="1:12" ht="60">
      <c r="A92" s="322" t="s">
        <v>566</v>
      </c>
      <c r="B92" s="319">
        <v>2650</v>
      </c>
      <c r="C92" s="319">
        <v>246</v>
      </c>
      <c r="D92" s="319"/>
      <c r="E92" s="319">
        <v>0</v>
      </c>
      <c r="F92" s="319">
        <v>0</v>
      </c>
      <c r="G92" s="319">
        <v>0</v>
      </c>
      <c r="H92" s="319">
        <v>0</v>
      </c>
      <c r="I92" s="1"/>
      <c r="K92" s="96">
        <f>K88+K89+K90+K91</f>
        <v>1257336.35</v>
      </c>
      <c r="L92" s="96">
        <f>L88+L89+L90+L91</f>
        <v>1292971.6</v>
      </c>
    </row>
    <row r="93" spans="1:8" ht="15.75">
      <c r="A93" s="322" t="s">
        <v>41</v>
      </c>
      <c r="B93" s="319"/>
      <c r="C93" s="323"/>
      <c r="D93" s="323"/>
      <c r="E93" s="323"/>
      <c r="F93" s="323"/>
      <c r="G93" s="323"/>
      <c r="H93" s="323"/>
    </row>
    <row r="94" spans="1:9" ht="15.75">
      <c r="A94" s="328" t="s">
        <v>567</v>
      </c>
      <c r="B94" s="329">
        <v>2660</v>
      </c>
      <c r="C94" s="330">
        <v>247</v>
      </c>
      <c r="D94" s="330"/>
      <c r="E94" s="331">
        <f>E96+E97</f>
        <v>232990.88</v>
      </c>
      <c r="F94" s="330">
        <v>0</v>
      </c>
      <c r="G94" s="330">
        <v>0</v>
      </c>
      <c r="H94" s="330">
        <v>0</v>
      </c>
      <c r="I94" s="1"/>
    </row>
    <row r="95" spans="1:12" ht="15.75">
      <c r="A95" s="213" t="s">
        <v>57</v>
      </c>
      <c r="B95" s="319"/>
      <c r="C95" s="323"/>
      <c r="D95" s="323"/>
      <c r="E95" s="323"/>
      <c r="F95" s="323"/>
      <c r="G95" s="323"/>
      <c r="H95" s="323"/>
      <c r="I95" s="351" t="s">
        <v>617</v>
      </c>
      <c r="J95" s="226" t="s">
        <v>616</v>
      </c>
      <c r="K95" s="226" t="s">
        <v>2527</v>
      </c>
      <c r="L95" s="226" t="s">
        <v>2528</v>
      </c>
    </row>
    <row r="96" spans="1:12" ht="15">
      <c r="A96" s="213" t="s">
        <v>105</v>
      </c>
      <c r="B96" s="319">
        <v>2660</v>
      </c>
      <c r="C96" s="323">
        <v>247</v>
      </c>
      <c r="D96" s="325">
        <v>2232</v>
      </c>
      <c r="E96" s="290">
        <f>J96+K96</f>
        <v>120736</v>
      </c>
      <c r="F96" s="290">
        <f>70000+127626</f>
        <v>197626</v>
      </c>
      <c r="G96" s="290">
        <f>70000+127626</f>
        <v>197626</v>
      </c>
      <c r="H96" s="323"/>
      <c r="I96" s="326"/>
      <c r="J96" s="327">
        <f>'Расчеты по статьям'!DB227</f>
        <v>119335.43</v>
      </c>
      <c r="K96" s="399">
        <v>1400.57</v>
      </c>
      <c r="L96" s="298">
        <f>J96+K96</f>
        <v>120736</v>
      </c>
    </row>
    <row r="97" spans="1:12" ht="15">
      <c r="A97" s="213" t="s">
        <v>106</v>
      </c>
      <c r="B97" s="319">
        <v>2660</v>
      </c>
      <c r="C97" s="323">
        <v>247</v>
      </c>
      <c r="D97" s="325">
        <v>2233</v>
      </c>
      <c r="E97" s="290">
        <f>J97+K97</f>
        <v>112254.88</v>
      </c>
      <c r="F97" s="290">
        <f>L97</f>
        <v>112254.88</v>
      </c>
      <c r="G97" s="290">
        <v>126387.66</v>
      </c>
      <c r="H97" s="323"/>
      <c r="I97" s="324"/>
      <c r="J97" s="307">
        <f>'Расчеты по статьям'!DB230</f>
        <v>70736.69</v>
      </c>
      <c r="K97" s="302">
        <v>41518.19</v>
      </c>
      <c r="L97" s="303">
        <f>J97+K97</f>
        <v>112254.88</v>
      </c>
    </row>
    <row r="98" spans="1:12" ht="46.5" customHeight="1">
      <c r="A98" s="213" t="s">
        <v>117</v>
      </c>
      <c r="B98" s="365">
        <v>2700</v>
      </c>
      <c r="C98" s="325">
        <v>400</v>
      </c>
      <c r="D98" s="325"/>
      <c r="E98" s="355">
        <f>E100</f>
        <v>0</v>
      </c>
      <c r="F98" s="355">
        <f>F100</f>
        <v>0</v>
      </c>
      <c r="G98" s="355">
        <f>G100</f>
        <v>0</v>
      </c>
      <c r="H98" s="299"/>
      <c r="I98" s="349">
        <f>I96+I97</f>
        <v>0</v>
      </c>
      <c r="J98" s="308">
        <f>J96+J97</f>
        <v>190072.12</v>
      </c>
      <c r="K98" s="308">
        <f>K96+K97</f>
        <v>42918.76</v>
      </c>
      <c r="L98" s="308">
        <f>L96+L97</f>
        <v>232990.88</v>
      </c>
    </row>
    <row r="99" spans="1:9" ht="15">
      <c r="A99" s="213" t="s">
        <v>70</v>
      </c>
      <c r="B99" s="365">
        <v>2700</v>
      </c>
      <c r="C99" s="325">
        <v>406</v>
      </c>
      <c r="D99" s="371"/>
      <c r="E99" s="355"/>
      <c r="F99" s="355"/>
      <c r="G99" s="355"/>
      <c r="H99" s="299"/>
      <c r="I99" s="197"/>
    </row>
    <row r="100" spans="1:9" ht="15">
      <c r="A100" s="213" t="s">
        <v>118</v>
      </c>
      <c r="B100" s="365"/>
      <c r="C100" s="325"/>
      <c r="D100" s="371">
        <v>530002</v>
      </c>
      <c r="E100" s="290"/>
      <c r="F100" s="290"/>
      <c r="G100" s="290"/>
      <c r="H100" s="299"/>
      <c r="I100" s="197"/>
    </row>
    <row r="101" spans="1:9" ht="38.25">
      <c r="A101" s="321" t="s">
        <v>569</v>
      </c>
      <c r="B101" s="319">
        <v>2720</v>
      </c>
      <c r="C101" s="319">
        <v>407</v>
      </c>
      <c r="D101" s="371"/>
      <c r="E101" s="290"/>
      <c r="F101" s="290"/>
      <c r="G101" s="290"/>
      <c r="H101" s="299"/>
      <c r="I101" s="197"/>
    </row>
    <row r="102" spans="1:9" ht="20.25" customHeight="1">
      <c r="A102" s="233" t="s">
        <v>119</v>
      </c>
      <c r="B102" s="365"/>
      <c r="C102" s="325"/>
      <c r="D102" s="325"/>
      <c r="E102" s="299">
        <f>E103+E105+E106</f>
        <v>0</v>
      </c>
      <c r="F102" s="299">
        <f>F103+F105+F106</f>
        <v>0</v>
      </c>
      <c r="G102" s="299">
        <f>G103+G105+G106</f>
        <v>0</v>
      </c>
      <c r="H102" s="299"/>
      <c r="I102" s="197"/>
    </row>
    <row r="103" spans="1:9" ht="15">
      <c r="A103" s="213" t="s">
        <v>41</v>
      </c>
      <c r="B103" s="417">
        <v>3010</v>
      </c>
      <c r="C103" s="413"/>
      <c r="D103" s="413"/>
      <c r="E103" s="414"/>
      <c r="F103" s="414"/>
      <c r="G103" s="414"/>
      <c r="H103" s="415" t="s">
        <v>37</v>
      </c>
      <c r="I103" s="197"/>
    </row>
    <row r="104" spans="1:9" ht="15">
      <c r="A104" s="354" t="s">
        <v>120</v>
      </c>
      <c r="B104" s="417"/>
      <c r="C104" s="413"/>
      <c r="D104" s="413"/>
      <c r="E104" s="414"/>
      <c r="F104" s="414"/>
      <c r="G104" s="414"/>
      <c r="H104" s="415"/>
      <c r="I104" s="197"/>
    </row>
    <row r="105" spans="1:9" ht="15">
      <c r="A105" s="354" t="s">
        <v>121</v>
      </c>
      <c r="B105" s="325">
        <v>3020</v>
      </c>
      <c r="C105" s="325"/>
      <c r="D105" s="325"/>
      <c r="E105" s="290"/>
      <c r="F105" s="290"/>
      <c r="G105" s="290"/>
      <c r="H105" s="299" t="s">
        <v>37</v>
      </c>
      <c r="I105" s="197"/>
    </row>
    <row r="106" spans="1:9" ht="15">
      <c r="A106" s="354" t="s">
        <v>122</v>
      </c>
      <c r="B106" s="325">
        <v>3030</v>
      </c>
      <c r="C106" s="325"/>
      <c r="D106" s="325"/>
      <c r="E106" s="290"/>
      <c r="F106" s="290"/>
      <c r="G106" s="290"/>
      <c r="H106" s="299" t="s">
        <v>37</v>
      </c>
      <c r="I106" s="197"/>
    </row>
    <row r="107" spans="1:9" ht="14.25">
      <c r="A107" s="233" t="s">
        <v>123</v>
      </c>
      <c r="B107" s="325">
        <v>4000</v>
      </c>
      <c r="C107" s="325" t="s">
        <v>37</v>
      </c>
      <c r="D107" s="325"/>
      <c r="E107" s="299"/>
      <c r="F107" s="299">
        <f>F108</f>
        <v>0</v>
      </c>
      <c r="G107" s="299">
        <f>G108</f>
        <v>0</v>
      </c>
      <c r="H107" s="299"/>
      <c r="I107" s="197"/>
    </row>
    <row r="108" spans="1:9" ht="15">
      <c r="A108" s="213" t="s">
        <v>57</v>
      </c>
      <c r="B108" s="413">
        <v>4010</v>
      </c>
      <c r="C108" s="413">
        <v>610</v>
      </c>
      <c r="D108" s="413"/>
      <c r="E108" s="414"/>
      <c r="F108" s="414"/>
      <c r="G108" s="414"/>
      <c r="H108" s="415" t="s">
        <v>37</v>
      </c>
      <c r="I108" s="197"/>
    </row>
    <row r="109" spans="1:9" ht="15">
      <c r="A109" s="213" t="s">
        <v>59</v>
      </c>
      <c r="B109" s="413"/>
      <c r="C109" s="413"/>
      <c r="D109" s="413"/>
      <c r="E109" s="414"/>
      <c r="F109" s="414"/>
      <c r="G109" s="414"/>
      <c r="H109" s="415"/>
      <c r="I109" s="197"/>
    </row>
    <row r="110" spans="5:9" ht="15.75">
      <c r="E110" s="3"/>
      <c r="F110" s="3"/>
      <c r="G110" s="3"/>
      <c r="H110" s="3"/>
      <c r="I110" s="3"/>
    </row>
    <row r="111" spans="5:9" ht="15.75">
      <c r="E111" s="3"/>
      <c r="F111" s="3"/>
      <c r="G111" s="3"/>
      <c r="H111" s="3"/>
      <c r="I111" s="3"/>
    </row>
    <row r="112" spans="5:9" ht="15.75">
      <c r="E112" s="3"/>
      <c r="F112" s="3"/>
      <c r="G112" s="3"/>
      <c r="H112" s="3"/>
      <c r="I112" s="3"/>
    </row>
    <row r="113" spans="5:9" ht="15.75">
      <c r="E113" s="3"/>
      <c r="F113" s="3"/>
      <c r="G113" s="3"/>
      <c r="H113" s="3"/>
      <c r="I113" s="3"/>
    </row>
    <row r="114" spans="5:9" ht="15.75">
      <c r="E114" s="3"/>
      <c r="F114" s="3"/>
      <c r="G114" s="3"/>
      <c r="H114" s="3"/>
      <c r="I114" s="3"/>
    </row>
    <row r="115" spans="5:9" ht="15.75">
      <c r="E115" s="3"/>
      <c r="F115" s="3"/>
      <c r="G115" s="3"/>
      <c r="H115" s="3"/>
      <c r="I115" s="3"/>
    </row>
    <row r="116" spans="5:9" ht="15.75">
      <c r="E116" s="3"/>
      <c r="F116" s="3"/>
      <c r="G116" s="3"/>
      <c r="H116" s="3"/>
      <c r="I116" s="3"/>
    </row>
    <row r="117" spans="5:9" ht="15.75">
      <c r="E117" s="3"/>
      <c r="F117" s="3"/>
      <c r="G117" s="3"/>
      <c r="H117" s="3"/>
      <c r="I117" s="3"/>
    </row>
    <row r="118" spans="5:9" ht="15.75">
      <c r="E118" s="3"/>
      <c r="F118" s="3"/>
      <c r="G118" s="3"/>
      <c r="H118" s="3"/>
      <c r="I118" s="3"/>
    </row>
    <row r="119" spans="5:9" ht="15.75">
      <c r="E119" s="3"/>
      <c r="F119" s="3"/>
      <c r="G119" s="3"/>
      <c r="H119" s="3"/>
      <c r="I119" s="3"/>
    </row>
    <row r="120" spans="5:9" ht="15.75">
      <c r="E120" s="3"/>
      <c r="F120" s="3"/>
      <c r="G120" s="3"/>
      <c r="H120" s="3"/>
      <c r="I120" s="3"/>
    </row>
    <row r="121" spans="5:9" ht="15.75">
      <c r="E121" s="3"/>
      <c r="F121" s="3"/>
      <c r="G121" s="3"/>
      <c r="H121" s="3"/>
      <c r="I121" s="3"/>
    </row>
    <row r="122" spans="5:9" ht="15.75">
      <c r="E122" s="3"/>
      <c r="F122" s="3"/>
      <c r="G122" s="3"/>
      <c r="H122" s="3"/>
      <c r="I122" s="3"/>
    </row>
    <row r="123" spans="5:9" ht="15.75">
      <c r="E123" s="3"/>
      <c r="F123" s="3"/>
      <c r="G123" s="3"/>
      <c r="H123" s="3"/>
      <c r="I123" s="3"/>
    </row>
    <row r="124" spans="5:9" ht="15.75">
      <c r="E124" s="3"/>
      <c r="F124" s="3"/>
      <c r="G124" s="3"/>
      <c r="H124" s="3"/>
      <c r="I124" s="3"/>
    </row>
    <row r="125" spans="5:9" ht="15.75">
      <c r="E125" s="3"/>
      <c r="F125" s="3"/>
      <c r="G125" s="3"/>
      <c r="H125" s="3"/>
      <c r="I125" s="3"/>
    </row>
    <row r="126" spans="5:9" ht="15.75">
      <c r="E126" s="3"/>
      <c r="F126" s="3"/>
      <c r="G126" s="3"/>
      <c r="H126" s="3"/>
      <c r="I126" s="3"/>
    </row>
    <row r="127" spans="5:9" ht="15.75">
      <c r="E127" s="3"/>
      <c r="F127" s="3"/>
      <c r="G127" s="3"/>
      <c r="H127" s="3"/>
      <c r="I127" s="3"/>
    </row>
    <row r="128" spans="5:9" ht="15.75">
      <c r="E128" s="3"/>
      <c r="F128" s="3"/>
      <c r="G128" s="3"/>
      <c r="H128" s="3"/>
      <c r="I128" s="3"/>
    </row>
    <row r="129" spans="5:9" ht="15.75">
      <c r="E129" s="3"/>
      <c r="F129" s="3"/>
      <c r="G129" s="3"/>
      <c r="H129" s="3"/>
      <c r="I129" s="3"/>
    </row>
    <row r="130" spans="5:9" ht="15.75">
      <c r="E130" s="3"/>
      <c r="F130" s="3"/>
      <c r="G130" s="3"/>
      <c r="H130" s="3"/>
      <c r="I130" s="3"/>
    </row>
    <row r="131" spans="5:9" ht="15.75">
      <c r="E131" s="3"/>
      <c r="F131" s="3"/>
      <c r="G131" s="3"/>
      <c r="H131" s="3"/>
      <c r="I131" s="3"/>
    </row>
    <row r="132" spans="5:9" ht="15.75">
      <c r="E132" s="3"/>
      <c r="F132" s="3"/>
      <c r="G132" s="3"/>
      <c r="H132" s="3"/>
      <c r="I132" s="3"/>
    </row>
    <row r="133" spans="5:9" ht="15.75">
      <c r="E133" s="3"/>
      <c r="F133" s="3"/>
      <c r="G133" s="3"/>
      <c r="H133" s="3"/>
      <c r="I133" s="3"/>
    </row>
    <row r="134" spans="5:9" ht="15.75">
      <c r="E134" s="3"/>
      <c r="F134" s="3"/>
      <c r="G134" s="3"/>
      <c r="H134" s="3"/>
      <c r="I134" s="3"/>
    </row>
    <row r="752" ht="12.75"/>
  </sheetData>
  <sheetProtection selectLockedCells="1" selectUnlockedCells="1"/>
  <mergeCells count="55">
    <mergeCell ref="H108:H109"/>
    <mergeCell ref="B108:B109"/>
    <mergeCell ref="C108:C109"/>
    <mergeCell ref="D108:D109"/>
    <mergeCell ref="E108:E109"/>
    <mergeCell ref="F108:F109"/>
    <mergeCell ref="G108:G109"/>
    <mergeCell ref="H51:H52"/>
    <mergeCell ref="B103:B104"/>
    <mergeCell ref="C103:C104"/>
    <mergeCell ref="D103:D104"/>
    <mergeCell ref="E103:E104"/>
    <mergeCell ref="F103:F104"/>
    <mergeCell ref="G103:G104"/>
    <mergeCell ref="H103:H104"/>
    <mergeCell ref="E39:E40"/>
    <mergeCell ref="F39:F40"/>
    <mergeCell ref="G39:G40"/>
    <mergeCell ref="H39:H40"/>
    <mergeCell ref="B51:B52"/>
    <mergeCell ref="C51:C52"/>
    <mergeCell ref="D51:D52"/>
    <mergeCell ref="E51:E52"/>
    <mergeCell ref="F51:F52"/>
    <mergeCell ref="G51:G52"/>
    <mergeCell ref="B31:B32"/>
    <mergeCell ref="B33:B34"/>
    <mergeCell ref="B35:B36"/>
    <mergeCell ref="B39:B40"/>
    <mergeCell ref="C39:C40"/>
    <mergeCell ref="D39:D40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F27:F28"/>
    <mergeCell ref="G27:G28"/>
    <mergeCell ref="B11:B12"/>
    <mergeCell ref="C11:C12"/>
    <mergeCell ref="D11:D12"/>
    <mergeCell ref="A1:H1"/>
    <mergeCell ref="A3:A4"/>
    <mergeCell ref="B3:B4"/>
    <mergeCell ref="C3:C4"/>
    <mergeCell ref="D3:D4"/>
    <mergeCell ref="E3:H3"/>
  </mergeCells>
  <hyperlinks>
    <hyperlink ref="A5" location="Par748" display="Остаток средств на начало текущего финансового года &lt;5&gt;"/>
    <hyperlink ref="A6" location="Par748" display="Остаток средств на конец текущего финансового года &lt;5&gt;"/>
    <hyperlink ref="A26" location="Par749" display="прочие поступления, всего &lt;6&gt;"/>
    <hyperlink ref="A102" location="Par751" display="Выплаты, уменьшающие доход, всего &lt;8&gt;"/>
    <hyperlink ref="A104" location="Par751" display="налог на прибыль &lt;8&gt;"/>
    <hyperlink ref="A105" location="Par751" display="налог на добавленную стоимость &lt;8&gt;"/>
    <hyperlink ref="A106" location="Par751" display="прочие налоги, уменьшающие доход &lt;8&gt;"/>
    <hyperlink ref="A107" location="Par752" display="Прочие выплаты, всего &lt;9&gt;"/>
  </hyperlinks>
  <printOptions/>
  <pageMargins left="0.3937007874015748" right="0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152"/>
  <sheetViews>
    <sheetView zoomScale="95" zoomScaleNormal="95" zoomScalePageLayoutView="0" workbookViewId="0" topLeftCell="A4">
      <pane xSplit="6" ySplit="1" topLeftCell="G20" activePane="bottomRight" state="frozen"/>
      <selection pane="topLeft" activeCell="A4" sqref="A4"/>
      <selection pane="topRight" activeCell="E4" sqref="E4"/>
      <selection pane="bottomLeft" activeCell="A5" sqref="A5"/>
      <selection pane="bottomRight" activeCell="G46" sqref="G46"/>
    </sheetView>
  </sheetViews>
  <sheetFormatPr defaultColWidth="9.140625" defaultRowHeight="12.75"/>
  <cols>
    <col min="1" max="1" width="7.28125" style="35" customWidth="1"/>
    <col min="2" max="2" width="40.28125" style="34" customWidth="1"/>
    <col min="3" max="6" width="5.7109375" style="34" customWidth="1"/>
    <col min="7" max="7" width="13.140625" style="34" bestFit="1" customWidth="1"/>
    <col min="8" max="9" width="11.7109375" style="34" customWidth="1"/>
    <col min="10" max="10" width="7.140625" style="34" customWidth="1"/>
    <col min="11" max="11" width="13.8515625" style="34" bestFit="1" customWidth="1"/>
    <col min="12" max="12" width="26.421875" style="35" customWidth="1"/>
    <col min="13" max="13" width="18.421875" style="35" customWidth="1"/>
    <col min="14" max="14" width="15.28125" style="35" customWidth="1"/>
    <col min="15" max="15" width="13.8515625" style="35" bestFit="1" customWidth="1"/>
    <col min="16" max="16" width="20.57421875" style="35" customWidth="1"/>
    <col min="17" max="16384" width="9.140625" style="35" customWidth="1"/>
  </cols>
  <sheetData>
    <row r="1" spans="2:11" ht="19.5" customHeight="1">
      <c r="B1" s="433" t="s">
        <v>124</v>
      </c>
      <c r="C1" s="433"/>
      <c r="D1" s="433"/>
      <c r="E1" s="433"/>
      <c r="F1" s="433"/>
      <c r="G1" s="433"/>
      <c r="H1" s="433"/>
      <c r="I1" s="433"/>
      <c r="J1" s="433"/>
      <c r="K1" s="238"/>
    </row>
    <row r="2" spans="2:11" ht="12.75" customHeight="1">
      <c r="B2" s="36"/>
      <c r="C2" s="1"/>
      <c r="D2" s="1"/>
      <c r="E2" s="1"/>
      <c r="F2" s="1"/>
      <c r="G2" s="1"/>
      <c r="H2" s="1"/>
      <c r="I2" s="1"/>
      <c r="J2" s="1"/>
      <c r="K2" s="1"/>
    </row>
    <row r="3" spans="2:11" s="37" customFormat="1" ht="18.75" customHeight="1">
      <c r="B3" s="434" t="s">
        <v>27</v>
      </c>
      <c r="C3" s="436" t="s">
        <v>28</v>
      </c>
      <c r="D3" s="19"/>
      <c r="E3" s="436" t="s">
        <v>29</v>
      </c>
      <c r="F3" s="436" t="s">
        <v>125</v>
      </c>
      <c r="G3" s="434" t="s">
        <v>31</v>
      </c>
      <c r="H3" s="434"/>
      <c r="I3" s="434"/>
      <c r="J3" s="434"/>
      <c r="K3" s="194"/>
    </row>
    <row r="4" spans="1:14" s="37" customFormat="1" ht="63" customHeight="1">
      <c r="A4" s="217"/>
      <c r="B4" s="435"/>
      <c r="C4" s="437"/>
      <c r="D4" s="216" t="s">
        <v>495</v>
      </c>
      <c r="E4" s="437"/>
      <c r="F4" s="437"/>
      <c r="G4" s="215" t="s">
        <v>126</v>
      </c>
      <c r="H4" s="215" t="s">
        <v>33</v>
      </c>
      <c r="I4" s="215" t="s">
        <v>127</v>
      </c>
      <c r="J4" s="216" t="s">
        <v>128</v>
      </c>
      <c r="K4" s="195"/>
      <c r="L4" s="37">
        <v>240</v>
      </c>
      <c r="M4" s="37">
        <v>244</v>
      </c>
      <c r="N4" s="37">
        <v>247</v>
      </c>
    </row>
    <row r="5" spans="1:14" s="37" customFormat="1" ht="33" customHeight="1">
      <c r="A5" s="438" t="s">
        <v>476</v>
      </c>
      <c r="B5" s="441" t="s">
        <v>129</v>
      </c>
      <c r="C5" s="218">
        <v>26000</v>
      </c>
      <c r="D5" s="218"/>
      <c r="E5" s="218">
        <v>240</v>
      </c>
      <c r="F5" s="218">
        <v>7660</v>
      </c>
      <c r="G5" s="212">
        <f>G6+G7</f>
        <v>2946455.7</v>
      </c>
      <c r="H5" s="212">
        <f>'Раздел 1'!F70</f>
        <v>2004337.8220000002</v>
      </c>
      <c r="I5" s="212">
        <f>'Раздел 1'!G70</f>
        <v>2002337.8620000002</v>
      </c>
      <c r="J5" s="212"/>
      <c r="K5" s="242"/>
      <c r="L5" s="38">
        <f>'Раздел 1'!E70</f>
        <v>2946455.7</v>
      </c>
      <c r="M5" s="38">
        <f>'Раздел 1'!E74</f>
        <v>2713464.8200000003</v>
      </c>
      <c r="N5" s="38">
        <f>'Раздел 1'!E94</f>
        <v>232990.88</v>
      </c>
    </row>
    <row r="6" spans="1:14" s="37" customFormat="1" ht="17.25" customHeight="1">
      <c r="A6" s="439"/>
      <c r="B6" s="442"/>
      <c r="C6" s="218"/>
      <c r="D6" s="218"/>
      <c r="E6" s="218">
        <v>244</v>
      </c>
      <c r="F6" s="218"/>
      <c r="G6" s="212">
        <f>G11+G20</f>
        <v>2699332.04</v>
      </c>
      <c r="H6" s="212"/>
      <c r="I6" s="212"/>
      <c r="J6" s="212"/>
      <c r="K6" s="242"/>
      <c r="L6" s="38">
        <f>L5-G5</f>
        <v>0</v>
      </c>
      <c r="M6" s="38">
        <f>M5-G6</f>
        <v>14132.78000000026</v>
      </c>
      <c r="N6" s="38">
        <f>N5-G7</f>
        <v>-14132.779999999999</v>
      </c>
    </row>
    <row r="7" spans="1:14" s="37" customFormat="1" ht="18.75" customHeight="1">
      <c r="A7" s="440"/>
      <c r="B7" s="443"/>
      <c r="C7" s="218"/>
      <c r="D7" s="218"/>
      <c r="E7" s="218">
        <v>247</v>
      </c>
      <c r="F7" s="218"/>
      <c r="G7" s="212">
        <f>G12+G21</f>
        <v>247123.66</v>
      </c>
      <c r="H7" s="212"/>
      <c r="I7" s="212"/>
      <c r="J7" s="212"/>
      <c r="K7" s="242"/>
      <c r="M7" s="38"/>
      <c r="N7" s="38"/>
    </row>
    <row r="8" spans="1:11" s="37" customFormat="1" ht="93" customHeight="1">
      <c r="A8" s="219" t="s">
        <v>231</v>
      </c>
      <c r="B8" s="220" t="s">
        <v>2533</v>
      </c>
      <c r="C8" s="221">
        <v>26100</v>
      </c>
      <c r="D8" s="221"/>
      <c r="E8" s="239"/>
      <c r="F8" s="221"/>
      <c r="G8" s="222"/>
      <c r="H8" s="222"/>
      <c r="I8" s="222"/>
      <c r="J8" s="222"/>
      <c r="K8" s="334"/>
    </row>
    <row r="9" spans="1:16" s="37" customFormat="1" ht="77.25" customHeight="1">
      <c r="A9" s="219" t="s">
        <v>233</v>
      </c>
      <c r="B9" s="220" t="s">
        <v>130</v>
      </c>
      <c r="C9" s="221">
        <v>26200</v>
      </c>
      <c r="D9" s="221"/>
      <c r="E9" s="221"/>
      <c r="F9" s="221"/>
      <c r="G9" s="222"/>
      <c r="H9" s="222"/>
      <c r="I9" s="222"/>
      <c r="J9" s="222"/>
      <c r="K9" s="334"/>
      <c r="L9" s="38"/>
      <c r="M9" s="38"/>
      <c r="P9" s="243"/>
    </row>
    <row r="10" spans="1:16" s="37" customFormat="1" ht="16.5" customHeight="1">
      <c r="A10" s="424" t="s">
        <v>236</v>
      </c>
      <c r="B10" s="227" t="s">
        <v>613</v>
      </c>
      <c r="C10" s="234"/>
      <c r="D10" s="234"/>
      <c r="E10" s="234">
        <v>240</v>
      </c>
      <c r="F10" s="234"/>
      <c r="G10" s="257">
        <f>G11+G12</f>
        <v>510531.66000000003</v>
      </c>
      <c r="H10" s="235"/>
      <c r="I10" s="235"/>
      <c r="J10" s="235"/>
      <c r="K10" s="334"/>
      <c r="L10" s="38"/>
      <c r="M10" s="38"/>
      <c r="P10" s="243"/>
    </row>
    <row r="11" spans="1:16" s="37" customFormat="1" ht="30.75" customHeight="1">
      <c r="A11" s="425"/>
      <c r="B11" s="430" t="s">
        <v>131</v>
      </c>
      <c r="C11" s="236">
        <v>26300</v>
      </c>
      <c r="D11" s="236"/>
      <c r="E11" s="236">
        <v>244</v>
      </c>
      <c r="F11" s="236">
        <v>7660</v>
      </c>
      <c r="G11" s="229">
        <f>G14+G17</f>
        <v>384144</v>
      </c>
      <c r="H11" s="229">
        <f>268953.92+187679.21</f>
        <v>456633.13</v>
      </c>
      <c r="I11" s="229">
        <f>268953.92+187679.21</f>
        <v>456633.13</v>
      </c>
      <c r="J11" s="229"/>
      <c r="K11" s="251"/>
      <c r="P11" s="248"/>
    </row>
    <row r="12" spans="1:16" s="37" customFormat="1" ht="45.75" customHeight="1">
      <c r="A12" s="426"/>
      <c r="B12" s="430"/>
      <c r="C12" s="236"/>
      <c r="D12" s="236"/>
      <c r="E12" s="236">
        <v>247</v>
      </c>
      <c r="F12" s="236">
        <v>7660</v>
      </c>
      <c r="G12" s="229">
        <v>126387.66</v>
      </c>
      <c r="H12" s="229">
        <f>'Раздел 1'!K97+'Раздел 1'!K96+135927.88-21567.19</f>
        <v>157279.45</v>
      </c>
      <c r="I12" s="229">
        <f>'Раздел 1'!L97+'Раздел 1'!L96+135927.88-21567.19</f>
        <v>347351.57</v>
      </c>
      <c r="J12" s="229"/>
      <c r="K12" s="261"/>
      <c r="L12" s="246"/>
      <c r="M12" s="246"/>
      <c r="N12" s="246" t="s">
        <v>616</v>
      </c>
      <c r="O12" s="246" t="s">
        <v>617</v>
      </c>
      <c r="P12" s="250" t="s">
        <v>618</v>
      </c>
    </row>
    <row r="13" spans="1:16" s="37" customFormat="1" ht="16.5" customHeight="1">
      <c r="A13" s="444" t="s">
        <v>479</v>
      </c>
      <c r="B13" s="237" t="s">
        <v>41</v>
      </c>
      <c r="C13" s="236"/>
      <c r="D13" s="236"/>
      <c r="E13" s="236">
        <v>240</v>
      </c>
      <c r="F13" s="236"/>
      <c r="G13" s="255">
        <f>G14+G15</f>
        <v>384507.92000000004</v>
      </c>
      <c r="H13" s="229"/>
      <c r="I13" s="229"/>
      <c r="J13" s="229"/>
      <c r="K13" s="261"/>
      <c r="L13" s="246"/>
      <c r="M13" s="246" t="s">
        <v>615</v>
      </c>
      <c r="N13" s="246" t="s">
        <v>417</v>
      </c>
      <c r="O13" s="246" t="s">
        <v>417</v>
      </c>
      <c r="P13" s="250" t="s">
        <v>619</v>
      </c>
    </row>
    <row r="14" spans="1:16" s="37" customFormat="1" ht="16.5" customHeight="1">
      <c r="A14" s="445"/>
      <c r="B14" s="447" t="s">
        <v>140</v>
      </c>
      <c r="C14" s="236"/>
      <c r="D14" s="236"/>
      <c r="E14" s="236">
        <v>244</v>
      </c>
      <c r="F14" s="236"/>
      <c r="G14" s="255">
        <f>258120.26</f>
        <v>258120.26</v>
      </c>
      <c r="H14" s="229"/>
      <c r="I14" s="229"/>
      <c r="J14" s="229"/>
      <c r="K14" s="261">
        <v>244</v>
      </c>
      <c r="L14" s="246" t="s">
        <v>614</v>
      </c>
      <c r="M14" s="246">
        <f>13516.65+13825.47+86551.56</f>
        <v>113893.68</v>
      </c>
      <c r="N14" s="247">
        <f>149076.44+5551.48+148751.54+15000</f>
        <v>318379.46</v>
      </c>
      <c r="O14" s="246">
        <v>48638.1</v>
      </c>
      <c r="P14" s="250">
        <f>N14+O14</f>
        <v>367017.56</v>
      </c>
    </row>
    <row r="15" spans="1:16" s="37" customFormat="1" ht="17.25" customHeight="1">
      <c r="A15" s="446"/>
      <c r="B15" s="448"/>
      <c r="C15" s="236">
        <v>26310</v>
      </c>
      <c r="D15" s="236"/>
      <c r="E15" s="236">
        <v>247</v>
      </c>
      <c r="F15" s="236"/>
      <c r="G15" s="255">
        <v>126387.66</v>
      </c>
      <c r="H15" s="229"/>
      <c r="I15" s="229"/>
      <c r="J15" s="229"/>
      <c r="K15" s="261">
        <v>247</v>
      </c>
      <c r="L15" s="246" t="s">
        <v>2524</v>
      </c>
      <c r="M15" s="247">
        <v>48736.69</v>
      </c>
      <c r="N15" s="246">
        <f>109335.43+20000+12000</f>
        <v>141335.43</v>
      </c>
      <c r="O15" s="246"/>
      <c r="P15" s="250">
        <f>N15</f>
        <v>141335.43</v>
      </c>
    </row>
    <row r="16" spans="1:16" s="37" customFormat="1" ht="18.75" customHeight="1">
      <c r="A16" s="444" t="s">
        <v>480</v>
      </c>
      <c r="B16" s="292" t="s">
        <v>41</v>
      </c>
      <c r="C16" s="236"/>
      <c r="D16" s="236"/>
      <c r="E16" s="236">
        <v>240</v>
      </c>
      <c r="F16" s="236"/>
      <c r="G16" s="255">
        <f>G17+G18</f>
        <v>126023.74</v>
      </c>
      <c r="H16" s="229"/>
      <c r="I16" s="229"/>
      <c r="J16" s="229"/>
      <c r="K16" s="251"/>
      <c r="L16" s="240"/>
      <c r="M16" s="241"/>
      <c r="N16" s="240"/>
      <c r="O16" s="240"/>
      <c r="P16" s="256"/>
    </row>
    <row r="17" spans="1:16" s="37" customFormat="1" ht="19.5" customHeight="1">
      <c r="A17" s="445"/>
      <c r="B17" s="450" t="s">
        <v>135</v>
      </c>
      <c r="C17" s="236">
        <v>26320</v>
      </c>
      <c r="D17" s="236"/>
      <c r="E17" s="236">
        <v>244</v>
      </c>
      <c r="F17" s="236"/>
      <c r="G17" s="229">
        <v>126023.74</v>
      </c>
      <c r="H17" s="229"/>
      <c r="I17" s="229"/>
      <c r="J17" s="229"/>
      <c r="K17" s="251"/>
      <c r="P17" s="244"/>
    </row>
    <row r="18" spans="1:16" s="37" customFormat="1" ht="16.5" customHeight="1">
      <c r="A18" s="446"/>
      <c r="B18" s="448"/>
      <c r="C18" s="236"/>
      <c r="D18" s="236"/>
      <c r="E18" s="236">
        <v>247</v>
      </c>
      <c r="F18" s="236"/>
      <c r="G18" s="229"/>
      <c r="H18" s="229"/>
      <c r="I18" s="229"/>
      <c r="J18" s="229"/>
      <c r="K18" s="251"/>
      <c r="L18" s="243"/>
      <c r="M18" s="243"/>
      <c r="N18" s="243"/>
      <c r="O18" s="243"/>
      <c r="P18" s="244"/>
    </row>
    <row r="19" spans="1:16" s="37" customFormat="1" ht="15.75" customHeight="1">
      <c r="A19" s="421" t="s">
        <v>478</v>
      </c>
      <c r="B19" s="275" t="s">
        <v>622</v>
      </c>
      <c r="C19" s="276"/>
      <c r="D19" s="276"/>
      <c r="E19" s="276">
        <v>240</v>
      </c>
      <c r="F19" s="276"/>
      <c r="G19" s="249">
        <f>G20+G21</f>
        <v>2435924.04</v>
      </c>
      <c r="H19" s="249"/>
      <c r="I19" s="249"/>
      <c r="J19" s="249"/>
      <c r="K19" s="38">
        <f>G19+G10</f>
        <v>2946455.7</v>
      </c>
      <c r="O19" s="243"/>
      <c r="P19" s="244"/>
    </row>
    <row r="20" spans="1:16" s="37" customFormat="1" ht="49.5" customHeight="1">
      <c r="A20" s="422"/>
      <c r="B20" s="431" t="s">
        <v>132</v>
      </c>
      <c r="C20" s="259">
        <v>26400</v>
      </c>
      <c r="D20" s="259"/>
      <c r="E20" s="259">
        <v>244</v>
      </c>
      <c r="F20" s="259">
        <v>7660</v>
      </c>
      <c r="G20" s="258">
        <f>G23+G31+G43+G46</f>
        <v>2315188.04</v>
      </c>
      <c r="H20" s="258">
        <f>H5-H11-H12</f>
        <v>1390425.2420000003</v>
      </c>
      <c r="I20" s="258">
        <f>I5-I11-I12</f>
        <v>1198353.1620000002</v>
      </c>
      <c r="J20" s="258"/>
      <c r="K20" s="262">
        <v>240</v>
      </c>
      <c r="L20" s="265">
        <f>'Раздел 1'!K70</f>
        <v>2224409.09</v>
      </c>
      <c r="M20" s="265">
        <f>G17</f>
        <v>126023.74</v>
      </c>
      <c r="N20" s="265">
        <f>L20-M20</f>
        <v>2098385.3499999996</v>
      </c>
      <c r="O20" s="245">
        <f>N21+G23+G31</f>
        <v>2451400.57</v>
      </c>
      <c r="P20" s="245"/>
    </row>
    <row r="21" spans="1:16" s="37" customFormat="1" ht="32.25" customHeight="1">
      <c r="A21" s="423"/>
      <c r="B21" s="432"/>
      <c r="C21" s="259"/>
      <c r="D21" s="259"/>
      <c r="E21" s="259">
        <v>247</v>
      </c>
      <c r="F21" s="259">
        <v>7660</v>
      </c>
      <c r="G21" s="258">
        <f>G24+G44</f>
        <v>120736</v>
      </c>
      <c r="H21" s="258">
        <f>'Раздел 1'!F96+'Раздел 1'!F97-H12</f>
        <v>152601.43</v>
      </c>
      <c r="I21" s="258">
        <v>57000</v>
      </c>
      <c r="J21" s="258"/>
      <c r="K21" s="262">
        <v>244</v>
      </c>
      <c r="L21" s="263">
        <f>'Раздел 1'!K87</f>
        <v>2181490.33</v>
      </c>
      <c r="M21" s="263">
        <f>M20</f>
        <v>126023.74</v>
      </c>
      <c r="N21" s="264">
        <f>N20-G30</f>
        <v>2098385.3499999996</v>
      </c>
      <c r="O21" s="243"/>
      <c r="P21" s="245"/>
    </row>
    <row r="22" spans="1:16" s="37" customFormat="1" ht="32.25" customHeight="1">
      <c r="A22" s="427" t="s">
        <v>481</v>
      </c>
      <c r="B22" s="460" t="s">
        <v>612</v>
      </c>
      <c r="C22" s="259"/>
      <c r="D22" s="259"/>
      <c r="E22" s="259">
        <v>240</v>
      </c>
      <c r="F22" s="259"/>
      <c r="G22" s="258">
        <f>G23+G24</f>
        <v>384793.3</v>
      </c>
      <c r="H22" s="258"/>
      <c r="I22" s="258"/>
      <c r="J22" s="258"/>
      <c r="K22" s="262">
        <v>247</v>
      </c>
      <c r="L22" s="263">
        <f>'Раздел 1'!K98</f>
        <v>42918.76</v>
      </c>
      <c r="M22" s="263"/>
      <c r="N22" s="264">
        <f>G30</f>
        <v>0</v>
      </c>
      <c r="O22" s="243"/>
      <c r="P22" s="245"/>
    </row>
    <row r="23" spans="1:16" s="37" customFormat="1" ht="26.25" customHeight="1">
      <c r="A23" s="428"/>
      <c r="B23" s="461"/>
      <c r="C23" s="267">
        <v>26410</v>
      </c>
      <c r="D23" s="267"/>
      <c r="E23" s="277">
        <v>244</v>
      </c>
      <c r="F23" s="277">
        <v>7660</v>
      </c>
      <c r="G23" s="278">
        <v>265457.87</v>
      </c>
      <c r="H23" s="278">
        <f>13516.65+13825.47+75810.25</f>
        <v>103152.37</v>
      </c>
      <c r="I23" s="278">
        <f>13516.65+13825.47+75810.25</f>
        <v>103152.37</v>
      </c>
      <c r="J23" s="278"/>
      <c r="K23" s="281">
        <v>244</v>
      </c>
      <c r="L23" s="260" t="s">
        <v>2535</v>
      </c>
      <c r="M23" s="217"/>
      <c r="N23" s="260">
        <f>149076.84+148751.54+5551.48</f>
        <v>303379.86</v>
      </c>
      <c r="O23" s="243"/>
      <c r="P23" s="245"/>
    </row>
    <row r="24" spans="1:16" s="37" customFormat="1" ht="15.75" customHeight="1">
      <c r="A24" s="429"/>
      <c r="B24" s="462"/>
      <c r="C24" s="267"/>
      <c r="D24" s="267"/>
      <c r="E24" s="277">
        <v>247</v>
      </c>
      <c r="F24" s="277"/>
      <c r="G24" s="278">
        <f>'Раздел 1'!J96</f>
        <v>119335.43</v>
      </c>
      <c r="H24" s="278"/>
      <c r="I24" s="278"/>
      <c r="J24" s="278"/>
      <c r="K24" s="281">
        <v>247</v>
      </c>
      <c r="L24" s="260" t="s">
        <v>621</v>
      </c>
      <c r="M24" s="217"/>
      <c r="N24" s="260">
        <f>99335.43+10000+12000+20000</f>
        <v>141335.43</v>
      </c>
      <c r="O24" s="243"/>
      <c r="P24" s="245"/>
    </row>
    <row r="25" spans="1:16" s="37" customFormat="1" ht="27" customHeight="1">
      <c r="A25" s="427" t="s">
        <v>482</v>
      </c>
      <c r="B25" s="268" t="s">
        <v>3041</v>
      </c>
      <c r="C25" s="455">
        <v>26411</v>
      </c>
      <c r="D25" s="269"/>
      <c r="E25" s="266">
        <v>240</v>
      </c>
      <c r="F25" s="269"/>
      <c r="G25" s="255">
        <f>G26+G27</f>
        <v>384793.3</v>
      </c>
      <c r="H25" s="255"/>
      <c r="I25" s="255"/>
      <c r="J25" s="255"/>
      <c r="K25" s="251">
        <v>240</v>
      </c>
      <c r="L25" s="245"/>
      <c r="M25" s="243"/>
      <c r="N25" s="243">
        <f>N23+N24</f>
        <v>444715.29</v>
      </c>
      <c r="O25" s="243"/>
      <c r="P25" s="243"/>
    </row>
    <row r="26" spans="1:16" s="37" customFormat="1" ht="21" customHeight="1">
      <c r="A26" s="428"/>
      <c r="B26" s="453" t="s">
        <v>134</v>
      </c>
      <c r="C26" s="456"/>
      <c r="D26" s="269"/>
      <c r="E26" s="266">
        <v>244</v>
      </c>
      <c r="F26" s="266">
        <v>7660</v>
      </c>
      <c r="G26" s="255">
        <f>G23</f>
        <v>265457.87</v>
      </c>
      <c r="H26" s="255">
        <v>213135.87</v>
      </c>
      <c r="I26" s="255">
        <v>213135.87</v>
      </c>
      <c r="J26" s="255"/>
      <c r="K26" s="251"/>
      <c r="L26" s="243"/>
      <c r="M26" s="245"/>
      <c r="N26" s="245">
        <f>N25+M31</f>
        <v>532272.64</v>
      </c>
      <c r="O26" s="243"/>
      <c r="P26" s="243"/>
    </row>
    <row r="27" spans="1:16" s="37" customFormat="1" ht="15">
      <c r="A27" s="429"/>
      <c r="B27" s="454"/>
      <c r="C27" s="457"/>
      <c r="D27" s="269"/>
      <c r="E27" s="266">
        <v>247</v>
      </c>
      <c r="F27" s="266">
        <v>7660</v>
      </c>
      <c r="G27" s="255">
        <f>G24</f>
        <v>119335.43</v>
      </c>
      <c r="H27" s="255"/>
      <c r="I27" s="255"/>
      <c r="J27" s="255"/>
      <c r="K27" s="251"/>
      <c r="L27" s="243"/>
      <c r="M27" s="245"/>
      <c r="N27" s="243"/>
      <c r="O27" s="243"/>
      <c r="P27" s="243"/>
    </row>
    <row r="28" spans="1:16" s="37" customFormat="1" ht="15">
      <c r="A28" s="427" t="s">
        <v>483</v>
      </c>
      <c r="B28" s="270" t="s">
        <v>2534</v>
      </c>
      <c r="C28" s="269"/>
      <c r="D28" s="269"/>
      <c r="E28" s="266">
        <v>240</v>
      </c>
      <c r="F28" s="266"/>
      <c r="G28" s="255"/>
      <c r="H28" s="255"/>
      <c r="I28" s="255"/>
      <c r="J28" s="255"/>
      <c r="K28" s="251"/>
      <c r="L28" s="243"/>
      <c r="M28" s="245"/>
      <c r="N28" s="243"/>
      <c r="O28" s="243"/>
      <c r="P28" s="243"/>
    </row>
    <row r="29" spans="1:16" s="37" customFormat="1" ht="12.75" customHeight="1">
      <c r="A29" s="428"/>
      <c r="B29" s="464" t="s">
        <v>135</v>
      </c>
      <c r="C29" s="269">
        <v>26412</v>
      </c>
      <c r="D29" s="269"/>
      <c r="E29" s="266"/>
      <c r="F29" s="266"/>
      <c r="G29" s="255"/>
      <c r="H29" s="255"/>
      <c r="I29" s="255"/>
      <c r="J29" s="255"/>
      <c r="K29" s="251"/>
      <c r="L29" s="243"/>
      <c r="M29" s="245"/>
      <c r="N29" s="243"/>
      <c r="O29" s="243"/>
      <c r="P29" s="243"/>
    </row>
    <row r="30" spans="1:16" s="37" customFormat="1" ht="12" customHeight="1">
      <c r="A30" s="429"/>
      <c r="B30" s="464"/>
      <c r="C30" s="269"/>
      <c r="D30" s="269"/>
      <c r="E30" s="266"/>
      <c r="F30" s="266"/>
      <c r="G30" s="255"/>
      <c r="H30" s="255"/>
      <c r="I30" s="255"/>
      <c r="J30" s="255"/>
      <c r="K30" s="251"/>
      <c r="L30" s="243"/>
      <c r="M30" s="243"/>
      <c r="N30" s="243"/>
      <c r="O30" s="243"/>
      <c r="P30" s="243"/>
    </row>
    <row r="31" spans="1:16" s="37" customFormat="1" ht="60">
      <c r="A31" s="224" t="s">
        <v>484</v>
      </c>
      <c r="B31" s="271" t="s">
        <v>136</v>
      </c>
      <c r="C31" s="269">
        <v>26420</v>
      </c>
      <c r="D31" s="269"/>
      <c r="E31" s="269">
        <v>244</v>
      </c>
      <c r="F31" s="269"/>
      <c r="G31" s="255">
        <f>M31</f>
        <v>87557.35</v>
      </c>
      <c r="H31" s="255"/>
      <c r="I31" s="255"/>
      <c r="J31" s="255"/>
      <c r="K31" s="449" t="s">
        <v>620</v>
      </c>
      <c r="L31" s="449"/>
      <c r="M31" s="263">
        <f>48638.1+14784+14785.25+9350</f>
        <v>87557.35</v>
      </c>
      <c r="N31" s="243"/>
      <c r="O31" s="243"/>
      <c r="P31" s="243"/>
    </row>
    <row r="32" spans="1:16" s="37" customFormat="1" ht="15">
      <c r="A32" s="463" t="s">
        <v>486</v>
      </c>
      <c r="B32" s="272" t="s">
        <v>41</v>
      </c>
      <c r="C32" s="269">
        <v>26421</v>
      </c>
      <c r="D32" s="273"/>
      <c r="E32" s="273"/>
      <c r="F32" s="273"/>
      <c r="G32" s="274"/>
      <c r="H32" s="274"/>
      <c r="I32" s="274"/>
      <c r="J32" s="274"/>
      <c r="K32" s="252"/>
      <c r="L32" s="243"/>
      <c r="M32" s="243"/>
      <c r="N32" s="243"/>
      <c r="O32" s="243"/>
      <c r="P32" s="243"/>
    </row>
    <row r="33" spans="1:16" s="37" customFormat="1" ht="30">
      <c r="A33" s="463"/>
      <c r="B33" s="271" t="s">
        <v>134</v>
      </c>
      <c r="C33" s="273"/>
      <c r="D33" s="273"/>
      <c r="E33" s="279">
        <v>244</v>
      </c>
      <c r="F33" s="279"/>
      <c r="G33" s="280">
        <f>M31</f>
        <v>87557.35</v>
      </c>
      <c r="H33" s="274"/>
      <c r="I33" s="274"/>
      <c r="J33" s="274"/>
      <c r="K33" s="252"/>
      <c r="L33" s="243"/>
      <c r="M33" s="243"/>
      <c r="N33" s="243"/>
      <c r="O33" s="243"/>
      <c r="P33" s="243"/>
    </row>
    <row r="34" spans="1:16" s="37" customFormat="1" ht="30">
      <c r="A34" s="224" t="s">
        <v>487</v>
      </c>
      <c r="B34" s="272" t="s">
        <v>135</v>
      </c>
      <c r="C34" s="273">
        <v>26422</v>
      </c>
      <c r="D34" s="269"/>
      <c r="E34" s="269"/>
      <c r="F34" s="269"/>
      <c r="G34" s="255"/>
      <c r="H34" s="255"/>
      <c r="I34" s="255"/>
      <c r="J34" s="255"/>
      <c r="K34" s="251"/>
      <c r="L34" s="243"/>
      <c r="M34" s="243"/>
      <c r="N34" s="243"/>
      <c r="O34" s="243"/>
      <c r="P34" s="243"/>
    </row>
    <row r="35" spans="1:16" s="37" customFormat="1" ht="28.5" customHeight="1">
      <c r="A35" s="219" t="s">
        <v>485</v>
      </c>
      <c r="B35" s="225" t="s">
        <v>137</v>
      </c>
      <c r="C35" s="211">
        <v>26430</v>
      </c>
      <c r="D35" s="214"/>
      <c r="E35" s="214"/>
      <c r="F35" s="214"/>
      <c r="G35" s="212"/>
      <c r="H35" s="212"/>
      <c r="I35" s="212"/>
      <c r="J35" s="212"/>
      <c r="K35" s="251"/>
      <c r="L35" s="243"/>
      <c r="M35" s="243"/>
      <c r="N35" s="243"/>
      <c r="O35" s="243"/>
      <c r="P35" s="243"/>
    </row>
    <row r="36" spans="1:16" ht="15">
      <c r="A36" s="226"/>
      <c r="B36" s="226" t="s">
        <v>57</v>
      </c>
      <c r="C36" s="214"/>
      <c r="D36" s="226"/>
      <c r="E36" s="226"/>
      <c r="F36" s="226"/>
      <c r="G36" s="226"/>
      <c r="H36" s="226"/>
      <c r="I36" s="226"/>
      <c r="J36" s="226"/>
      <c r="K36" s="253"/>
      <c r="L36" s="254"/>
      <c r="M36" s="254"/>
      <c r="N36" s="254"/>
      <c r="O36" s="254"/>
      <c r="P36" s="254"/>
    </row>
    <row r="37" spans="1:16" s="37" customFormat="1" ht="30">
      <c r="A37" s="219" t="s">
        <v>488</v>
      </c>
      <c r="B37" s="223" t="s">
        <v>138</v>
      </c>
      <c r="C37" s="214">
        <v>26440</v>
      </c>
      <c r="D37" s="214"/>
      <c r="E37" s="214"/>
      <c r="F37" s="214"/>
      <c r="G37" s="212"/>
      <c r="H37" s="212"/>
      <c r="I37" s="212"/>
      <c r="J37" s="212"/>
      <c r="K37" s="251"/>
      <c r="L37" s="243"/>
      <c r="M37" s="243"/>
      <c r="N37" s="243"/>
      <c r="O37" s="243"/>
      <c r="P37" s="243"/>
    </row>
    <row r="38" spans="1:16" s="37" customFormat="1" ht="15">
      <c r="A38" s="219" t="s">
        <v>490</v>
      </c>
      <c r="B38" s="223" t="s">
        <v>41</v>
      </c>
      <c r="C38" s="214"/>
      <c r="D38" s="214"/>
      <c r="E38" s="214"/>
      <c r="F38" s="214"/>
      <c r="G38" s="212"/>
      <c r="H38" s="212"/>
      <c r="I38" s="212"/>
      <c r="J38" s="212"/>
      <c r="K38" s="251"/>
      <c r="L38" s="243"/>
      <c r="M38" s="243"/>
      <c r="N38" s="243"/>
      <c r="O38" s="243"/>
      <c r="P38" s="243"/>
    </row>
    <row r="39" spans="1:16" s="37" customFormat="1" ht="30">
      <c r="A39" s="219"/>
      <c r="B39" s="225" t="s">
        <v>134</v>
      </c>
      <c r="C39" s="214">
        <v>26441</v>
      </c>
      <c r="D39" s="214"/>
      <c r="E39" s="214"/>
      <c r="F39" s="214"/>
      <c r="G39" s="212"/>
      <c r="H39" s="212"/>
      <c r="I39" s="212"/>
      <c r="J39" s="212"/>
      <c r="K39" s="251"/>
      <c r="L39" s="243"/>
      <c r="M39" s="243"/>
      <c r="N39" s="243"/>
      <c r="O39" s="243"/>
      <c r="P39" s="243"/>
    </row>
    <row r="40" spans="1:11" s="37" customFormat="1" ht="30">
      <c r="A40" s="219" t="s">
        <v>491</v>
      </c>
      <c r="B40" s="223" t="s">
        <v>135</v>
      </c>
      <c r="C40" s="214">
        <v>26442</v>
      </c>
      <c r="D40" s="214"/>
      <c r="E40" s="214"/>
      <c r="F40" s="214"/>
      <c r="G40" s="212"/>
      <c r="H40" s="212"/>
      <c r="I40" s="212"/>
      <c r="J40" s="212"/>
      <c r="K40" s="242"/>
    </row>
    <row r="41" spans="1:11" s="37" customFormat="1" ht="30">
      <c r="A41" s="219" t="s">
        <v>489</v>
      </c>
      <c r="B41" s="227" t="s">
        <v>139</v>
      </c>
      <c r="C41" s="228">
        <v>26450</v>
      </c>
      <c r="D41" s="228"/>
      <c r="E41" s="372">
        <v>240</v>
      </c>
      <c r="F41" s="236"/>
      <c r="G41" s="229">
        <f>G42+G45</f>
        <v>1963573.39</v>
      </c>
      <c r="H41" s="229"/>
      <c r="I41" s="229"/>
      <c r="J41" s="229"/>
      <c r="K41" s="251"/>
    </row>
    <row r="42" spans="1:11" s="37" customFormat="1" ht="20.25" customHeight="1">
      <c r="A42" s="418" t="s">
        <v>492</v>
      </c>
      <c r="B42" s="465" t="s">
        <v>140</v>
      </c>
      <c r="C42" s="214">
        <v>26451</v>
      </c>
      <c r="D42" s="214"/>
      <c r="E42" s="380">
        <v>240</v>
      </c>
      <c r="F42" s="381"/>
      <c r="G42" s="388">
        <f>G43+G44</f>
        <v>159834.42</v>
      </c>
      <c r="H42" s="217"/>
      <c r="I42" s="217"/>
      <c r="J42" s="212"/>
      <c r="K42" s="242"/>
    </row>
    <row r="43" spans="1:11" s="37" customFormat="1" ht="18.75" customHeight="1">
      <c r="A43" s="419"/>
      <c r="B43" s="466"/>
      <c r="C43" s="214"/>
      <c r="D43" s="214"/>
      <c r="E43" s="373">
        <v>244</v>
      </c>
      <c r="F43" s="217"/>
      <c r="G43" s="375">
        <v>158433.85</v>
      </c>
      <c r="H43" s="217"/>
      <c r="I43" s="217"/>
      <c r="J43" s="212"/>
      <c r="K43" s="242"/>
    </row>
    <row r="44" spans="1:11" s="37" customFormat="1" ht="17.25" customHeight="1">
      <c r="A44" s="420"/>
      <c r="B44" s="467"/>
      <c r="C44" s="214"/>
      <c r="D44" s="214"/>
      <c r="E44" s="373">
        <v>247</v>
      </c>
      <c r="F44" s="217"/>
      <c r="G44" s="387">
        <f>'Раздел 1'!K96</f>
        <v>1400.57</v>
      </c>
      <c r="H44" s="217"/>
      <c r="I44" s="217"/>
      <c r="J44" s="212"/>
      <c r="K44" s="242"/>
    </row>
    <row r="45" spans="1:11" s="37" customFormat="1" ht="17.25" customHeight="1">
      <c r="A45" s="418" t="s">
        <v>493</v>
      </c>
      <c r="B45" s="465" t="s">
        <v>3040</v>
      </c>
      <c r="C45" s="376"/>
      <c r="D45" s="376"/>
      <c r="E45" s="377">
        <v>240</v>
      </c>
      <c r="F45" s="378"/>
      <c r="G45" s="379">
        <f>G46+G47</f>
        <v>1803738.97</v>
      </c>
      <c r="H45" s="217"/>
      <c r="I45" s="217"/>
      <c r="J45" s="212"/>
      <c r="K45" s="242"/>
    </row>
    <row r="46" spans="1:11" s="37" customFormat="1" ht="18.75" customHeight="1">
      <c r="A46" s="419"/>
      <c r="B46" s="466"/>
      <c r="C46" s="214"/>
      <c r="D46" s="214"/>
      <c r="E46" s="374">
        <v>244</v>
      </c>
      <c r="F46" s="218">
        <v>7660</v>
      </c>
      <c r="G46" s="299">
        <f>1761744.8+41994.17</f>
        <v>1803738.97</v>
      </c>
      <c r="H46" s="212">
        <v>1292500.9720000003</v>
      </c>
      <c r="I46" s="212">
        <v>1100428.8920000002</v>
      </c>
      <c r="J46" s="212"/>
      <c r="K46" s="242"/>
    </row>
    <row r="47" spans="1:11" s="37" customFormat="1" ht="15">
      <c r="A47" s="420"/>
      <c r="B47" s="467"/>
      <c r="C47" s="214">
        <v>26452</v>
      </c>
      <c r="D47" s="214"/>
      <c r="E47" s="218">
        <v>247</v>
      </c>
      <c r="F47" s="218">
        <v>7660</v>
      </c>
      <c r="G47" s="212"/>
      <c r="H47" s="212">
        <v>68809.94</v>
      </c>
      <c r="I47" s="212">
        <v>57000</v>
      </c>
      <c r="J47" s="212"/>
      <c r="K47" s="242"/>
    </row>
    <row r="48" spans="1:11" s="37" customFormat="1" ht="71.25">
      <c r="A48" s="219" t="s">
        <v>220</v>
      </c>
      <c r="B48" s="230" t="s">
        <v>142</v>
      </c>
      <c r="C48" s="218">
        <v>26500</v>
      </c>
      <c r="D48" s="218">
        <v>2021</v>
      </c>
      <c r="E48" s="231">
        <v>244</v>
      </c>
      <c r="F48" s="231">
        <v>7660</v>
      </c>
      <c r="G48" s="232">
        <f>G23+G31+G43</f>
        <v>511449.06999999995</v>
      </c>
      <c r="H48" s="232">
        <f>H23</f>
        <v>103152.37</v>
      </c>
      <c r="I48" s="232">
        <f>I23</f>
        <v>103152.37</v>
      </c>
      <c r="J48" s="212"/>
      <c r="K48" s="242"/>
    </row>
    <row r="49" spans="1:11" s="37" customFormat="1" ht="15">
      <c r="A49" s="219"/>
      <c r="B49" s="230"/>
      <c r="C49" s="214"/>
      <c r="D49" s="214">
        <v>2021</v>
      </c>
      <c r="E49" s="231">
        <v>247</v>
      </c>
      <c r="F49" s="231">
        <v>7660</v>
      </c>
      <c r="G49" s="232">
        <f>G27+G44</f>
        <v>120736</v>
      </c>
      <c r="H49" s="232"/>
      <c r="I49" s="232"/>
      <c r="J49" s="212"/>
      <c r="K49" s="242"/>
    </row>
    <row r="50" spans="1:14" s="37" customFormat="1" ht="15">
      <c r="A50" s="219" t="s">
        <v>239</v>
      </c>
      <c r="B50" s="213" t="s">
        <v>143</v>
      </c>
      <c r="C50" s="214"/>
      <c r="D50" s="214">
        <v>2021</v>
      </c>
      <c r="E50" s="231">
        <v>240</v>
      </c>
      <c r="F50" s="231"/>
      <c r="G50" s="232">
        <f>G48+G49</f>
        <v>632185.07</v>
      </c>
      <c r="H50" s="212"/>
      <c r="I50" s="212"/>
      <c r="J50" s="212"/>
      <c r="K50" s="242">
        <f>G50+G13</f>
        <v>1016692.99</v>
      </c>
      <c r="L50" s="37">
        <v>421042.24</v>
      </c>
      <c r="M50" s="37">
        <v>48638.1</v>
      </c>
      <c r="N50" s="37">
        <f>L50+M50</f>
        <v>469680.33999999997</v>
      </c>
    </row>
    <row r="51" spans="1:13" s="37" customFormat="1" ht="71.25">
      <c r="A51" s="219" t="s">
        <v>221</v>
      </c>
      <c r="B51" s="233" t="s">
        <v>144</v>
      </c>
      <c r="C51" s="217"/>
      <c r="D51" s="214">
        <v>2021</v>
      </c>
      <c r="E51" s="231">
        <v>244</v>
      </c>
      <c r="F51" s="231">
        <v>7660</v>
      </c>
      <c r="G51" s="232">
        <f>G46</f>
        <v>1803738.97</v>
      </c>
      <c r="H51" s="232">
        <f>H29</f>
        <v>0</v>
      </c>
      <c r="I51" s="232">
        <f>I29</f>
        <v>0</v>
      </c>
      <c r="J51" s="212"/>
      <c r="K51" s="242"/>
      <c r="M51" s="38"/>
    </row>
    <row r="52" spans="1:11" s="37" customFormat="1" ht="15">
      <c r="A52" s="219"/>
      <c r="B52" s="233"/>
      <c r="C52" s="214">
        <v>26600</v>
      </c>
      <c r="D52" s="214">
        <v>2021</v>
      </c>
      <c r="E52" s="231">
        <v>247</v>
      </c>
      <c r="F52" s="231">
        <v>7660</v>
      </c>
      <c r="G52" s="232">
        <f>G47</f>
        <v>0</v>
      </c>
      <c r="H52" s="232">
        <f>H30</f>
        <v>0</v>
      </c>
      <c r="I52" s="232">
        <f>I30</f>
        <v>0</v>
      </c>
      <c r="J52" s="212"/>
      <c r="K52" s="242"/>
    </row>
    <row r="53" spans="1:11" s="37" customFormat="1" ht="15">
      <c r="A53" s="219" t="s">
        <v>494</v>
      </c>
      <c r="B53" s="213" t="s">
        <v>143</v>
      </c>
      <c r="C53" s="214"/>
      <c r="D53" s="214">
        <v>2021</v>
      </c>
      <c r="E53" s="382">
        <v>240</v>
      </c>
      <c r="F53" s="214"/>
      <c r="G53" s="232">
        <f>G51+G52</f>
        <v>1803738.97</v>
      </c>
      <c r="H53" s="212"/>
      <c r="I53" s="212"/>
      <c r="J53" s="212"/>
      <c r="K53" s="242">
        <f>G53+G16</f>
        <v>1929762.71</v>
      </c>
    </row>
    <row r="54" spans="1:12" s="37" customFormat="1" ht="15">
      <c r="A54" s="282"/>
      <c r="B54" s="283"/>
      <c r="C54" s="284"/>
      <c r="D54" s="284"/>
      <c r="E54" s="284"/>
      <c r="F54" s="284"/>
      <c r="G54" s="242"/>
      <c r="H54" s="242"/>
      <c r="I54" s="242"/>
      <c r="J54" s="242"/>
      <c r="K54" s="242">
        <f>K50+K53</f>
        <v>2946455.7</v>
      </c>
      <c r="L54" s="38">
        <f>L5-K54</f>
        <v>0</v>
      </c>
    </row>
    <row r="55" spans="2:11" ht="15.75" customHeight="1">
      <c r="B55" s="5" t="s">
        <v>145</v>
      </c>
      <c r="C55" s="285"/>
      <c r="D55" s="39"/>
      <c r="E55" s="39"/>
      <c r="F55" s="39"/>
      <c r="G55" s="459" t="s">
        <v>449</v>
      </c>
      <c r="H55" s="459"/>
      <c r="I55" s="35"/>
      <c r="J55" s="1"/>
      <c r="K55" s="1"/>
    </row>
    <row r="56" spans="2:11" ht="12" customHeight="1">
      <c r="B56" s="35"/>
      <c r="C56" s="458" t="s">
        <v>146</v>
      </c>
      <c r="D56" s="458"/>
      <c r="E56" s="458"/>
      <c r="F56" s="458"/>
      <c r="G56" s="458"/>
      <c r="H56" s="458"/>
      <c r="I56" s="458"/>
      <c r="J56" s="1"/>
      <c r="K56" s="1"/>
    </row>
    <row r="57" spans="2:11" ht="15" customHeight="1">
      <c r="B57" s="5" t="s">
        <v>147</v>
      </c>
      <c r="C57" s="1"/>
      <c r="D57" s="1"/>
      <c r="E57" s="1"/>
      <c r="F57" s="1"/>
      <c r="G57" s="1"/>
      <c r="H57" s="1"/>
      <c r="I57" s="1"/>
      <c r="J57" s="1"/>
      <c r="K57" s="1"/>
    </row>
    <row r="58" spans="2:11" ht="14.25" customHeight="1">
      <c r="B58" s="5" t="s">
        <v>148</v>
      </c>
      <c r="C58" s="39"/>
      <c r="D58" s="39"/>
      <c r="E58" s="39"/>
      <c r="F58" s="39"/>
      <c r="G58" s="451" t="s">
        <v>149</v>
      </c>
      <c r="H58" s="451"/>
      <c r="I58" s="35"/>
      <c r="J58" s="1"/>
      <c r="K58" s="1"/>
    </row>
    <row r="59" spans="2:11" ht="13.5" customHeight="1">
      <c r="B59" s="40"/>
      <c r="C59" s="458" t="s">
        <v>146</v>
      </c>
      <c r="D59" s="458"/>
      <c r="E59" s="458"/>
      <c r="F59" s="458"/>
      <c r="G59" s="458"/>
      <c r="H59" s="458"/>
      <c r="I59" s="458"/>
      <c r="J59" s="1"/>
      <c r="K59" s="1"/>
    </row>
    <row r="60" spans="2:11" ht="6" customHeight="1">
      <c r="B60" s="40"/>
      <c r="C60" s="41"/>
      <c r="D60" s="41"/>
      <c r="E60" s="41"/>
      <c r="F60" s="41"/>
      <c r="G60" s="41"/>
      <c r="H60" s="41"/>
      <c r="I60" s="41"/>
      <c r="J60" s="1"/>
      <c r="K60" s="1"/>
    </row>
    <row r="61" spans="2:11" ht="16.5" customHeight="1">
      <c r="B61" s="42" t="s">
        <v>150</v>
      </c>
      <c r="C61" s="39"/>
      <c r="D61" s="39"/>
      <c r="E61" s="39"/>
      <c r="F61" s="39"/>
      <c r="G61" s="451" t="s">
        <v>151</v>
      </c>
      <c r="H61" s="451"/>
      <c r="I61" s="35"/>
      <c r="J61" s="1"/>
      <c r="K61" s="1"/>
    </row>
    <row r="62" spans="2:11" ht="16.5" customHeight="1">
      <c r="B62" s="40"/>
      <c r="C62" s="458" t="s">
        <v>146</v>
      </c>
      <c r="D62" s="458"/>
      <c r="E62" s="458"/>
      <c r="F62" s="458"/>
      <c r="G62" s="458"/>
      <c r="H62" s="458"/>
      <c r="I62" s="458"/>
      <c r="J62" s="1"/>
      <c r="K62" s="1"/>
    </row>
    <row r="63" spans="2:11" ht="16.5" customHeight="1">
      <c r="B63" s="43" t="s">
        <v>152</v>
      </c>
      <c r="C63" s="1"/>
      <c r="D63" s="1"/>
      <c r="E63" s="1"/>
      <c r="F63" s="1"/>
      <c r="G63" s="1"/>
      <c r="H63" s="1"/>
      <c r="I63" s="1"/>
      <c r="J63" s="1"/>
      <c r="K63" s="1"/>
    </row>
    <row r="64" spans="2:11" ht="15.75" customHeight="1">
      <c r="B64" s="44" t="s">
        <v>153</v>
      </c>
      <c r="C64" s="1"/>
      <c r="D64" s="1"/>
      <c r="E64" s="1"/>
      <c r="F64" s="1"/>
      <c r="G64" s="1"/>
      <c r="H64" s="1"/>
      <c r="I64" s="1"/>
      <c r="J64" s="1"/>
      <c r="K64" s="1"/>
    </row>
    <row r="65" spans="2:11" ht="15.75" customHeight="1">
      <c r="B65" s="44" t="s">
        <v>154</v>
      </c>
      <c r="C65" s="1"/>
      <c r="D65" s="1"/>
      <c r="E65" s="1"/>
      <c r="F65" s="1"/>
      <c r="G65" s="1"/>
      <c r="H65" s="1"/>
      <c r="I65" s="1"/>
      <c r="J65" s="1"/>
      <c r="K65" s="1"/>
    </row>
    <row r="66" spans="2:11" ht="15.75" customHeight="1">
      <c r="B66" s="44" t="s">
        <v>155</v>
      </c>
      <c r="C66" s="1"/>
      <c r="D66" s="1"/>
      <c r="E66" s="1"/>
      <c r="F66" s="1"/>
      <c r="G66" s="1"/>
      <c r="H66" s="1"/>
      <c r="I66" s="1"/>
      <c r="J66" s="1"/>
      <c r="K66" s="1"/>
    </row>
    <row r="67" spans="2:11" ht="15.75" customHeight="1">
      <c r="B67" s="44" t="s">
        <v>156</v>
      </c>
      <c r="C67" s="1"/>
      <c r="D67" s="1"/>
      <c r="E67" s="1"/>
      <c r="F67" s="1"/>
      <c r="G67" s="1"/>
      <c r="H67" s="1"/>
      <c r="I67" s="1"/>
      <c r="J67" s="1"/>
      <c r="K67" s="1"/>
    </row>
    <row r="68" spans="2:11" ht="15.75" customHeight="1">
      <c r="B68" s="44" t="s">
        <v>157</v>
      </c>
      <c r="C68" s="452" t="s">
        <v>158</v>
      </c>
      <c r="D68" s="452"/>
      <c r="E68" s="452"/>
      <c r="F68" s="452"/>
      <c r="G68" s="452"/>
      <c r="H68" s="452"/>
      <c r="I68" s="35"/>
      <c r="J68" s="1"/>
      <c r="K68" s="1"/>
    </row>
    <row r="69" spans="2:11" ht="15.75">
      <c r="B69" s="40"/>
      <c r="C69" s="458" t="s">
        <v>146</v>
      </c>
      <c r="D69" s="458"/>
      <c r="E69" s="458"/>
      <c r="F69" s="458"/>
      <c r="G69" s="458"/>
      <c r="H69" s="458"/>
      <c r="I69" s="458"/>
      <c r="J69" s="1"/>
      <c r="K69" s="1"/>
    </row>
    <row r="70" spans="2:11" ht="15.75">
      <c r="B70" s="40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45"/>
      <c r="C71" s="46"/>
      <c r="D71" s="46"/>
      <c r="E71" s="46"/>
      <c r="F71" s="46"/>
      <c r="G71" s="47"/>
      <c r="H71" s="47"/>
      <c r="I71" s="47"/>
      <c r="J71" s="47"/>
      <c r="K71" s="47"/>
    </row>
    <row r="72" spans="2:11" ht="15">
      <c r="B72" s="48"/>
      <c r="C72" s="46"/>
      <c r="D72" s="46"/>
      <c r="E72" s="46"/>
      <c r="F72" s="46"/>
      <c r="G72" s="47"/>
      <c r="H72" s="47"/>
      <c r="I72" s="47"/>
      <c r="J72" s="47"/>
      <c r="K72" s="47"/>
    </row>
    <row r="73" spans="2:11" ht="15">
      <c r="B73" s="45"/>
      <c r="C73" s="46"/>
      <c r="D73" s="46"/>
      <c r="E73" s="46"/>
      <c r="F73" s="46"/>
      <c r="G73" s="47"/>
      <c r="H73" s="47"/>
      <c r="I73" s="47"/>
      <c r="J73" s="47"/>
      <c r="K73" s="47"/>
    </row>
    <row r="74" spans="2:11" ht="15">
      <c r="B74" s="45"/>
      <c r="C74" s="45"/>
      <c r="D74" s="45"/>
      <c r="E74" s="45"/>
      <c r="F74" s="45"/>
      <c r="G74" s="49"/>
      <c r="H74" s="49"/>
      <c r="I74" s="49"/>
      <c r="J74" s="49"/>
      <c r="K74" s="49"/>
    </row>
    <row r="75" spans="2:11" ht="15">
      <c r="B75" s="45"/>
      <c r="C75" s="45"/>
      <c r="D75" s="45"/>
      <c r="E75" s="45"/>
      <c r="F75" s="45"/>
      <c r="G75" s="49"/>
      <c r="H75" s="49"/>
      <c r="I75" s="49"/>
      <c r="J75" s="49"/>
      <c r="K75" s="49"/>
    </row>
    <row r="76" spans="2:11" ht="15">
      <c r="B76" s="45"/>
      <c r="C76" s="46"/>
      <c r="D76" s="46"/>
      <c r="E76" s="46"/>
      <c r="F76" s="46"/>
      <c r="G76" s="47"/>
      <c r="H76" s="47"/>
      <c r="I76" s="47"/>
      <c r="J76" s="47"/>
      <c r="K76" s="47"/>
    </row>
    <row r="77" spans="2:11" ht="15">
      <c r="B77" s="45"/>
      <c r="C77" s="46"/>
      <c r="D77" s="46"/>
      <c r="E77" s="46"/>
      <c r="F77" s="46"/>
      <c r="G77" s="47"/>
      <c r="H77" s="47"/>
      <c r="I77" s="47"/>
      <c r="J77" s="47"/>
      <c r="K77" s="47"/>
    </row>
    <row r="78" spans="2:11" ht="15.75" customHeight="1">
      <c r="B78" s="48"/>
      <c r="C78" s="46"/>
      <c r="D78" s="46"/>
      <c r="E78" s="46"/>
      <c r="F78" s="46"/>
      <c r="G78" s="47"/>
      <c r="H78" s="47"/>
      <c r="I78" s="47"/>
      <c r="J78" s="47"/>
      <c r="K78" s="47"/>
    </row>
    <row r="79" spans="2:11" ht="15">
      <c r="B79" s="45"/>
      <c r="C79" s="46"/>
      <c r="D79" s="46"/>
      <c r="E79" s="46"/>
      <c r="F79" s="46"/>
      <c r="G79" s="47"/>
      <c r="H79" s="47"/>
      <c r="I79" s="47"/>
      <c r="J79" s="47"/>
      <c r="K79" s="47"/>
    </row>
    <row r="80" spans="2:11" ht="15.75" customHeight="1">
      <c r="B80" s="45"/>
      <c r="C80" s="46"/>
      <c r="D80" s="46"/>
      <c r="E80" s="46"/>
      <c r="F80" s="46"/>
      <c r="G80" s="47"/>
      <c r="H80" s="47"/>
      <c r="I80" s="47"/>
      <c r="J80" s="47"/>
      <c r="K80" s="47"/>
    </row>
    <row r="81" spans="2:11" ht="15">
      <c r="B81" s="45"/>
      <c r="C81" s="46"/>
      <c r="D81" s="46"/>
      <c r="E81" s="46"/>
      <c r="F81" s="46"/>
      <c r="G81" s="47"/>
      <c r="H81" s="47"/>
      <c r="I81" s="47"/>
      <c r="J81" s="47"/>
      <c r="K81" s="47"/>
    </row>
    <row r="82" spans="2:11" ht="15">
      <c r="B82" s="45"/>
      <c r="C82" s="46"/>
      <c r="D82" s="46"/>
      <c r="E82" s="46"/>
      <c r="F82" s="46"/>
      <c r="G82" s="47"/>
      <c r="H82" s="47"/>
      <c r="I82" s="47"/>
      <c r="J82" s="47"/>
      <c r="K82" s="47"/>
    </row>
    <row r="83" spans="2:11" ht="15">
      <c r="B83" s="45"/>
      <c r="C83" s="46"/>
      <c r="D83" s="46"/>
      <c r="E83" s="46"/>
      <c r="F83" s="46"/>
      <c r="G83" s="47"/>
      <c r="H83" s="47"/>
      <c r="I83" s="47"/>
      <c r="J83" s="47"/>
      <c r="K83" s="47"/>
    </row>
    <row r="84" spans="2:11" ht="15">
      <c r="B84" s="45"/>
      <c r="C84" s="46"/>
      <c r="D84" s="46"/>
      <c r="E84" s="46"/>
      <c r="F84" s="46"/>
      <c r="G84" s="47"/>
      <c r="H84" s="47"/>
      <c r="I84" s="47"/>
      <c r="J84" s="47"/>
      <c r="K84" s="47"/>
    </row>
    <row r="85" spans="2:11" ht="15">
      <c r="B85" s="45"/>
      <c r="C85" s="46"/>
      <c r="D85" s="46"/>
      <c r="E85" s="46"/>
      <c r="F85" s="46"/>
      <c r="G85" s="47"/>
      <c r="H85" s="47"/>
      <c r="I85" s="47"/>
      <c r="J85" s="47"/>
      <c r="K85" s="47"/>
    </row>
    <row r="86" spans="2:11" ht="15">
      <c r="B86" s="45"/>
      <c r="C86" s="46"/>
      <c r="D86" s="46"/>
      <c r="E86" s="46"/>
      <c r="F86" s="46"/>
      <c r="G86" s="47"/>
      <c r="H86" s="47"/>
      <c r="I86" s="47"/>
      <c r="J86" s="47"/>
      <c r="K86" s="47"/>
    </row>
    <row r="87" spans="2:11" ht="15">
      <c r="B87" s="45"/>
      <c r="C87" s="45"/>
      <c r="D87" s="45"/>
      <c r="E87" s="45"/>
      <c r="F87" s="45"/>
      <c r="G87" s="49"/>
      <c r="H87" s="49"/>
      <c r="I87" s="49"/>
      <c r="J87" s="49"/>
      <c r="K87" s="49"/>
    </row>
    <row r="88" spans="2:11" ht="15">
      <c r="B88" s="45"/>
      <c r="C88" s="45"/>
      <c r="D88" s="45"/>
      <c r="E88" s="45"/>
      <c r="F88" s="45"/>
      <c r="G88" s="49"/>
      <c r="H88" s="49"/>
      <c r="I88" s="49"/>
      <c r="J88" s="49"/>
      <c r="K88" s="49"/>
    </row>
    <row r="89" spans="2:11" ht="28.5" customHeight="1">
      <c r="B89" s="45"/>
      <c r="C89" s="46"/>
      <c r="D89" s="46"/>
      <c r="E89" s="46"/>
      <c r="F89" s="46"/>
      <c r="G89" s="47"/>
      <c r="H89" s="47"/>
      <c r="I89" s="47"/>
      <c r="J89" s="47"/>
      <c r="K89" s="47"/>
    </row>
    <row r="90" spans="2:11" ht="15">
      <c r="B90" s="50"/>
      <c r="C90" s="46"/>
      <c r="D90" s="46"/>
      <c r="E90" s="46"/>
      <c r="F90" s="46"/>
      <c r="G90" s="47"/>
      <c r="H90" s="47"/>
      <c r="I90" s="47"/>
      <c r="J90" s="47"/>
      <c r="K90" s="47"/>
    </row>
    <row r="91" spans="2:11" ht="15">
      <c r="B91" s="45"/>
      <c r="C91" s="45"/>
      <c r="D91" s="45"/>
      <c r="E91" s="45"/>
      <c r="F91" s="45"/>
      <c r="G91" s="49"/>
      <c r="H91" s="49"/>
      <c r="I91" s="49"/>
      <c r="J91" s="49"/>
      <c r="K91" s="49"/>
    </row>
    <row r="92" spans="2:11" ht="15">
      <c r="B92" s="51"/>
      <c r="C92" s="45"/>
      <c r="D92" s="45"/>
      <c r="E92" s="45"/>
      <c r="F92" s="45"/>
      <c r="G92" s="49"/>
      <c r="H92" s="49"/>
      <c r="I92" s="49"/>
      <c r="J92" s="49"/>
      <c r="K92" s="49"/>
    </row>
    <row r="93" spans="2:11" ht="15">
      <c r="B93" s="51"/>
      <c r="C93" s="46"/>
      <c r="D93" s="46"/>
      <c r="E93" s="46"/>
      <c r="F93" s="46"/>
      <c r="G93" s="47"/>
      <c r="H93" s="47"/>
      <c r="I93" s="47"/>
      <c r="J93" s="47"/>
      <c r="K93" s="47"/>
    </row>
    <row r="94" spans="2:11" ht="15">
      <c r="B94" s="51"/>
      <c r="C94" s="46"/>
      <c r="D94" s="46"/>
      <c r="E94" s="46"/>
      <c r="F94" s="46"/>
      <c r="G94" s="47"/>
      <c r="H94" s="47"/>
      <c r="I94" s="47"/>
      <c r="J94" s="47"/>
      <c r="K94" s="47"/>
    </row>
    <row r="95" spans="2:11" ht="15">
      <c r="B95" s="51"/>
      <c r="C95" s="46"/>
      <c r="D95" s="46"/>
      <c r="E95" s="46"/>
      <c r="F95" s="46"/>
      <c r="G95" s="47"/>
      <c r="H95" s="47"/>
      <c r="I95" s="47"/>
      <c r="J95" s="47"/>
      <c r="K95" s="47"/>
    </row>
    <row r="96" spans="2:11" ht="15">
      <c r="B96" s="45"/>
      <c r="C96" s="45"/>
      <c r="D96" s="45"/>
      <c r="E96" s="45"/>
      <c r="F96" s="45"/>
      <c r="G96" s="49"/>
      <c r="H96" s="49"/>
      <c r="I96" s="49"/>
      <c r="J96" s="49"/>
      <c r="K96" s="49"/>
    </row>
    <row r="97" spans="2:11" ht="15">
      <c r="B97" s="45"/>
      <c r="C97" s="45"/>
      <c r="D97" s="45"/>
      <c r="E97" s="45"/>
      <c r="F97" s="45"/>
      <c r="G97" s="49"/>
      <c r="H97" s="49"/>
      <c r="I97" s="49"/>
      <c r="J97" s="49"/>
      <c r="K97" s="49"/>
    </row>
    <row r="98" spans="2:11" ht="15">
      <c r="B98" s="52"/>
      <c r="C98" s="53"/>
      <c r="D98" s="53"/>
      <c r="E98" s="53"/>
      <c r="F98" s="53"/>
      <c r="G98" s="54"/>
      <c r="H98" s="54"/>
      <c r="I98" s="54"/>
      <c r="J98" s="54"/>
      <c r="K98" s="54"/>
    </row>
    <row r="99" spans="2:11" ht="15">
      <c r="B99" s="52"/>
      <c r="C99" s="53"/>
      <c r="D99" s="53"/>
      <c r="E99" s="53"/>
      <c r="F99" s="53"/>
      <c r="G99" s="54"/>
      <c r="H99" s="54"/>
      <c r="I99" s="54"/>
      <c r="J99" s="54"/>
      <c r="K99" s="54"/>
    </row>
    <row r="100" spans="2:11" ht="15">
      <c r="B100" s="52"/>
      <c r="C100" s="53"/>
      <c r="D100" s="53"/>
      <c r="E100" s="53"/>
      <c r="F100" s="53"/>
      <c r="G100" s="54"/>
      <c r="H100" s="54"/>
      <c r="I100" s="54"/>
      <c r="J100" s="54"/>
      <c r="K100" s="54"/>
    </row>
    <row r="101" spans="2:11" ht="15">
      <c r="B101" s="52"/>
      <c r="C101" s="53"/>
      <c r="D101" s="53"/>
      <c r="E101" s="53"/>
      <c r="F101" s="53"/>
      <c r="G101" s="54"/>
      <c r="H101" s="54"/>
      <c r="I101" s="54"/>
      <c r="J101" s="54"/>
      <c r="K101" s="54"/>
    </row>
    <row r="102" spans="2:11" ht="15">
      <c r="B102" s="52"/>
      <c r="C102" s="53"/>
      <c r="D102" s="53"/>
      <c r="E102" s="53"/>
      <c r="F102" s="53"/>
      <c r="G102" s="54"/>
      <c r="H102" s="54"/>
      <c r="I102" s="54"/>
      <c r="J102" s="54"/>
      <c r="K102" s="54"/>
    </row>
    <row r="103" ht="15.75">
      <c r="B103" s="36"/>
    </row>
    <row r="104" spans="2:11" ht="16.5" customHeight="1">
      <c r="B104" s="55"/>
      <c r="C104" s="55"/>
      <c r="D104" s="55"/>
      <c r="E104" s="56"/>
      <c r="F104" s="56"/>
      <c r="G104" s="55"/>
      <c r="H104" s="55"/>
      <c r="I104" s="55"/>
      <c r="J104" s="55"/>
      <c r="K104" s="55"/>
    </row>
    <row r="105" spans="2:11" ht="15.75">
      <c r="B105" s="55"/>
      <c r="C105" s="55"/>
      <c r="D105" s="55"/>
      <c r="E105" s="56"/>
      <c r="F105" s="56"/>
      <c r="G105" s="57"/>
      <c r="H105" s="57"/>
      <c r="I105" s="57"/>
      <c r="J105" s="57"/>
      <c r="K105" s="57"/>
    </row>
    <row r="106" spans="2:11" ht="15.75"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2:11" ht="15.75">
      <c r="B107" s="59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ht="15.7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ht="15.7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ht="15.7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ht="15.75"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2:11" ht="15.7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ht="15.7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ht="15.7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ht="15.7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ht="15.75">
      <c r="B116" s="59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ht="15.7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ht="15.75">
      <c r="B118" s="59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ht="15.7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ht="15.75">
      <c r="B120" s="59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ht="15.7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ht="15.75">
      <c r="B122" s="59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ht="15.7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ht="15.7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ht="15.75">
      <c r="B125" s="59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ht="15.7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ht="15.7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ht="15.75">
      <c r="B128" s="59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ht="15.75"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2:11" ht="15.75">
      <c r="B130" s="59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ht="15.7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ht="15.7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ht="15.75">
      <c r="B133" s="59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ht="15.7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ht="15.75">
      <c r="B135" s="61"/>
    </row>
    <row r="136" ht="15.75">
      <c r="B136" s="61"/>
    </row>
    <row r="137" ht="15.75">
      <c r="B137" s="61"/>
    </row>
    <row r="138" ht="15.75">
      <c r="B138" s="61"/>
    </row>
    <row r="139" ht="15.75">
      <c r="B139" s="61"/>
    </row>
    <row r="140" ht="15.75">
      <c r="B140" s="61"/>
    </row>
    <row r="141" ht="15.75">
      <c r="B141" s="61"/>
    </row>
    <row r="142" ht="15.75">
      <c r="B142" s="61"/>
    </row>
    <row r="143" ht="15.75">
      <c r="B143" s="61"/>
    </row>
    <row r="144" ht="15.75">
      <c r="B144" s="61"/>
    </row>
    <row r="145" ht="15.75">
      <c r="B145" s="61"/>
    </row>
    <row r="146" ht="15.75">
      <c r="B146" s="61"/>
    </row>
    <row r="147" ht="15.75">
      <c r="B147" s="61"/>
    </row>
    <row r="148" ht="15.75">
      <c r="B148" s="61"/>
    </row>
    <row r="149" ht="15.75">
      <c r="B149" s="61"/>
    </row>
    <row r="150" ht="15.75">
      <c r="B150" s="61"/>
    </row>
    <row r="151" ht="15.75">
      <c r="B151" s="61"/>
    </row>
    <row r="152" ht="15.75">
      <c r="B152" s="61"/>
    </row>
  </sheetData>
  <sheetProtection selectLockedCells="1" selectUnlockedCells="1"/>
  <mergeCells count="37">
    <mergeCell ref="C69:I69"/>
    <mergeCell ref="A16:A18"/>
    <mergeCell ref="G55:H55"/>
    <mergeCell ref="C56:I56"/>
    <mergeCell ref="B22:B24"/>
    <mergeCell ref="A32:A33"/>
    <mergeCell ref="B29:B30"/>
    <mergeCell ref="B42:B44"/>
    <mergeCell ref="A42:A44"/>
    <mergeCell ref="B45:B47"/>
    <mergeCell ref="K31:L31"/>
    <mergeCell ref="B17:B18"/>
    <mergeCell ref="G58:H58"/>
    <mergeCell ref="C68:H68"/>
    <mergeCell ref="G3:J3"/>
    <mergeCell ref="B26:B27"/>
    <mergeCell ref="C25:C27"/>
    <mergeCell ref="C59:I59"/>
    <mergeCell ref="G61:H61"/>
    <mergeCell ref="C62:I62"/>
    <mergeCell ref="B1:J1"/>
    <mergeCell ref="B3:B4"/>
    <mergeCell ref="C3:C4"/>
    <mergeCell ref="E3:E4"/>
    <mergeCell ref="F3:F4"/>
    <mergeCell ref="A22:A24"/>
    <mergeCell ref="A5:A7"/>
    <mergeCell ref="B5:B7"/>
    <mergeCell ref="A13:A15"/>
    <mergeCell ref="B14:B15"/>
    <mergeCell ref="A45:A47"/>
    <mergeCell ref="A19:A21"/>
    <mergeCell ref="A10:A12"/>
    <mergeCell ref="A28:A30"/>
    <mergeCell ref="A25:A27"/>
    <mergeCell ref="B11:B12"/>
    <mergeCell ref="B20:B21"/>
  </mergeCells>
  <hyperlinks>
    <hyperlink ref="B5" location="Par975" display="Выплаты на закупку товаров, работ, услуг, всего &lt;11&gt;"/>
    <hyperlink ref="B26" r:id="rId1" display="в соответствии с Федеральным законом № 44-ФЗ"/>
    <hyperlink ref="B31" r:id="rId2" display="за счет субсидий, предоставляемых в соответствии с абзацем вторым пункта 1 статьи 78.1 Бюджетного кодекса Российской Федерации,"/>
    <hyperlink ref="B33" r:id="rId3" display="в соответствии с Федеральным законом № 44-ФЗ"/>
    <hyperlink ref="B35" location="Par996" display="за счет субсидий, предоставляемых на осуществление капитальных вложений &lt;15&gt;"/>
    <hyperlink ref="B39" r:id="rId4" display="в соответствии с Федеральным законом № 44-ФЗ"/>
    <hyperlink ref="B42" r:id="rId5" display="в том числе: в соответствии с Федеральным законом № 44-ФЗ"/>
    <hyperlink ref="B45" r:id="rId6" display="в соответствии с Федеральным законом № 223-ФЗ"/>
    <hyperlink ref="B51" r:id="rId7" display="Итого по договорам, планируемым к заключению в соответвующем финансовом году в соответствии с Федеральным законом № 223-ФЗ, по соответствующему году закупки"/>
  </hyperlinks>
  <printOptions/>
  <pageMargins left="0.3937007874015748" right="0" top="0.5905511811023623" bottom="0.3937007874015748" header="0.5118110236220472" footer="0.5118110236220472"/>
  <pageSetup blackAndWhite="1" horizontalDpi="300" verticalDpi="300" orientation="portrait" paperSize="9" scale="85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64">
      <selection activeCell="A56" sqref="A56:IV56"/>
    </sheetView>
  </sheetViews>
  <sheetFormatPr defaultColWidth="9.140625" defaultRowHeight="12.75"/>
  <cols>
    <col min="2" max="2" width="52.00390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13.7109375" style="0" customWidth="1"/>
    <col min="7" max="7" width="17.7109375" style="0" bestFit="1" customWidth="1"/>
    <col min="8" max="8" width="19.57421875" style="0" customWidth="1"/>
    <col min="9" max="10" width="17.7109375" style="0" bestFit="1" customWidth="1"/>
  </cols>
  <sheetData>
    <row r="1" spans="2:9" ht="12.75">
      <c r="B1" s="470" t="s">
        <v>501</v>
      </c>
      <c r="C1" s="470"/>
      <c r="D1" s="470"/>
      <c r="E1" s="470"/>
      <c r="F1" s="470"/>
      <c r="G1" s="470"/>
      <c r="H1" s="470"/>
      <c r="I1" s="470"/>
    </row>
    <row r="2" spans="2:9" ht="12.75">
      <c r="B2" s="470" t="s">
        <v>502</v>
      </c>
      <c r="C2" s="470"/>
      <c r="D2" s="470"/>
      <c r="E2" s="470"/>
      <c r="F2" s="470"/>
      <c r="G2" s="470"/>
      <c r="H2" s="470"/>
      <c r="I2" s="470"/>
    </row>
    <row r="4" ht="12.75">
      <c r="B4" t="s">
        <v>503</v>
      </c>
    </row>
    <row r="5" spans="8:9" ht="12.75">
      <c r="H5" s="226" t="s">
        <v>17</v>
      </c>
      <c r="I5" s="313">
        <v>44498</v>
      </c>
    </row>
    <row r="6" spans="8:9" ht="12.75">
      <c r="H6" s="226"/>
      <c r="I6" s="226"/>
    </row>
    <row r="7" spans="2:9" ht="27.75" customHeight="1">
      <c r="B7" t="s">
        <v>504</v>
      </c>
      <c r="C7" s="468" t="s">
        <v>506</v>
      </c>
      <c r="D7" s="468"/>
      <c r="E7" s="468"/>
      <c r="F7" s="468"/>
      <c r="G7" s="469"/>
      <c r="H7" s="226" t="s">
        <v>507</v>
      </c>
      <c r="I7" s="226">
        <v>54200006</v>
      </c>
    </row>
    <row r="8" spans="2:9" ht="12.75">
      <c r="B8" t="s">
        <v>505</v>
      </c>
      <c r="H8" s="226" t="s">
        <v>20</v>
      </c>
      <c r="I8" s="226">
        <v>10</v>
      </c>
    </row>
    <row r="9" spans="2:9" ht="30" customHeight="1">
      <c r="B9" t="s">
        <v>508</v>
      </c>
      <c r="C9" s="468" t="s">
        <v>509</v>
      </c>
      <c r="D9" s="468"/>
      <c r="E9" s="468"/>
      <c r="F9" s="468"/>
      <c r="G9" s="469"/>
      <c r="H9" s="226" t="s">
        <v>507</v>
      </c>
      <c r="I9" s="226" t="s">
        <v>510</v>
      </c>
    </row>
    <row r="10" spans="8:9" ht="12.75">
      <c r="H10" s="226" t="s">
        <v>21</v>
      </c>
      <c r="I10" s="226">
        <v>5711003209</v>
      </c>
    </row>
    <row r="11" spans="8:9" ht="12.75">
      <c r="H11" s="226" t="s">
        <v>22</v>
      </c>
      <c r="I11" s="226">
        <v>571101001</v>
      </c>
    </row>
    <row r="12" spans="2:9" ht="12.75">
      <c r="B12" t="s">
        <v>511</v>
      </c>
      <c r="C12" t="s">
        <v>512</v>
      </c>
      <c r="H12" s="226" t="s">
        <v>24</v>
      </c>
      <c r="I12" s="226">
        <v>383</v>
      </c>
    </row>
    <row r="14" spans="1:9" ht="12.75">
      <c r="A14" s="310"/>
      <c r="B14" s="310" t="s">
        <v>26</v>
      </c>
      <c r="C14" s="310"/>
      <c r="D14" s="310"/>
      <c r="E14" s="310"/>
      <c r="F14" s="310"/>
      <c r="G14" s="310"/>
      <c r="H14" s="310"/>
      <c r="I14" s="310"/>
    </row>
    <row r="15" spans="1:9" ht="12.75">
      <c r="A15" s="310"/>
      <c r="B15" s="310" t="s">
        <v>27</v>
      </c>
      <c r="C15" s="310" t="s">
        <v>513</v>
      </c>
      <c r="D15" s="310" t="s">
        <v>29</v>
      </c>
      <c r="E15" s="310" t="s">
        <v>515</v>
      </c>
      <c r="F15" s="310" t="s">
        <v>31</v>
      </c>
      <c r="G15" s="310"/>
      <c r="H15" s="310"/>
      <c r="I15" s="310"/>
    </row>
    <row r="16" spans="1:9" ht="12.75">
      <c r="A16" s="310"/>
      <c r="B16" s="310"/>
      <c r="C16" s="310" t="s">
        <v>514</v>
      </c>
      <c r="D16" s="310"/>
      <c r="E16" s="310" t="s">
        <v>516</v>
      </c>
      <c r="F16" s="310" t="s">
        <v>517</v>
      </c>
      <c r="G16" s="310" t="s">
        <v>519</v>
      </c>
      <c r="H16" s="310" t="s">
        <v>521</v>
      </c>
      <c r="I16" s="310" t="s">
        <v>522</v>
      </c>
    </row>
    <row r="17" spans="1:9" ht="12.75">
      <c r="A17" s="310"/>
      <c r="B17" s="310"/>
      <c r="C17" s="310"/>
      <c r="D17" s="310"/>
      <c r="E17" s="310"/>
      <c r="F17" s="310" t="s">
        <v>498</v>
      </c>
      <c r="G17" s="310" t="s">
        <v>499</v>
      </c>
      <c r="H17" s="310" t="s">
        <v>500</v>
      </c>
      <c r="I17" s="310" t="s">
        <v>520</v>
      </c>
    </row>
    <row r="18" spans="1:9" ht="12.75">
      <c r="A18" s="310"/>
      <c r="B18" s="310"/>
      <c r="C18" s="310"/>
      <c r="D18" s="310"/>
      <c r="E18" s="310"/>
      <c r="F18" s="310" t="s">
        <v>518</v>
      </c>
      <c r="G18" s="310" t="s">
        <v>520</v>
      </c>
      <c r="H18" s="310" t="s">
        <v>520</v>
      </c>
      <c r="I18" s="310"/>
    </row>
    <row r="19" spans="1:9" ht="12.75">
      <c r="A19" s="314"/>
      <c r="B19" s="314">
        <v>1</v>
      </c>
      <c r="C19" s="314">
        <v>2</v>
      </c>
      <c r="D19" s="314">
        <v>3</v>
      </c>
      <c r="E19" s="314">
        <v>4</v>
      </c>
      <c r="F19" s="314">
        <v>5</v>
      </c>
      <c r="G19" s="314">
        <v>6</v>
      </c>
      <c r="H19" s="314">
        <v>7</v>
      </c>
      <c r="I19" s="314">
        <v>8</v>
      </c>
    </row>
    <row r="20" spans="1:9" ht="12.75">
      <c r="A20" s="226"/>
      <c r="B20" s="311" t="s">
        <v>523</v>
      </c>
      <c r="C20" s="226">
        <v>1</v>
      </c>
      <c r="D20" s="226"/>
      <c r="E20" s="226"/>
      <c r="F20" s="309">
        <v>91775.05</v>
      </c>
      <c r="G20" s="226">
        <v>0</v>
      </c>
      <c r="H20" s="226">
        <v>0</v>
      </c>
      <c r="I20" s="226">
        <v>0</v>
      </c>
    </row>
    <row r="21" spans="1:9" ht="12.75">
      <c r="A21" s="226"/>
      <c r="B21" s="311" t="s">
        <v>524</v>
      </c>
      <c r="C21" s="226">
        <v>2</v>
      </c>
      <c r="D21" s="226"/>
      <c r="E21" s="226"/>
      <c r="F21" s="226">
        <v>0</v>
      </c>
      <c r="G21" s="226">
        <v>0</v>
      </c>
      <c r="H21" s="226">
        <v>0</v>
      </c>
      <c r="I21" s="226">
        <v>0</v>
      </c>
    </row>
    <row r="22" spans="1:9" ht="12.75">
      <c r="A22" s="338"/>
      <c r="B22" s="339" t="s">
        <v>525</v>
      </c>
      <c r="C22" s="338">
        <v>1000</v>
      </c>
      <c r="D22" s="338"/>
      <c r="E22" s="338"/>
      <c r="F22" s="340">
        <v>24397935.84</v>
      </c>
      <c r="G22" s="340">
        <v>17459312.75</v>
      </c>
      <c r="H22" s="340">
        <v>17457312.79</v>
      </c>
      <c r="I22" s="338">
        <v>0</v>
      </c>
    </row>
    <row r="23" spans="1:9" ht="12.75">
      <c r="A23" s="226"/>
      <c r="B23" s="311" t="s">
        <v>41</v>
      </c>
      <c r="C23" s="226"/>
      <c r="D23" s="226"/>
      <c r="E23" s="226"/>
      <c r="F23" s="226"/>
      <c r="G23" s="226"/>
      <c r="H23" s="226"/>
      <c r="I23" s="226"/>
    </row>
    <row r="24" spans="1:9" ht="12.75">
      <c r="A24" s="226"/>
      <c r="B24" s="311" t="s">
        <v>526</v>
      </c>
      <c r="C24" s="226">
        <v>1100</v>
      </c>
      <c r="D24" s="226">
        <v>120</v>
      </c>
      <c r="E24" s="226"/>
      <c r="F24" s="226">
        <v>0</v>
      </c>
      <c r="G24" s="226">
        <v>0</v>
      </c>
      <c r="H24" s="226">
        <v>0</v>
      </c>
      <c r="I24" s="226">
        <v>0</v>
      </c>
    </row>
    <row r="25" spans="1:9" ht="12.75">
      <c r="A25" s="226"/>
      <c r="B25" s="311" t="s">
        <v>41</v>
      </c>
      <c r="C25" s="226"/>
      <c r="D25" s="226"/>
      <c r="E25" s="226"/>
      <c r="F25" s="226"/>
      <c r="G25" s="226"/>
      <c r="H25" s="226"/>
      <c r="I25" s="226"/>
    </row>
    <row r="26" spans="1:9" ht="25.5">
      <c r="A26" s="226"/>
      <c r="B26" s="311" t="s">
        <v>42</v>
      </c>
      <c r="C26" s="226">
        <v>1200</v>
      </c>
      <c r="D26" s="226">
        <v>130</v>
      </c>
      <c r="E26" s="226"/>
      <c r="F26" s="309">
        <v>24303977.74</v>
      </c>
      <c r="G26" s="309">
        <v>17459312.75</v>
      </c>
      <c r="H26" s="309">
        <v>17457312.79</v>
      </c>
      <c r="I26" s="226">
        <v>0</v>
      </c>
    </row>
    <row r="27" spans="1:9" ht="12.75">
      <c r="A27" s="226"/>
      <c r="B27" s="311" t="s">
        <v>41</v>
      </c>
      <c r="C27" s="226"/>
      <c r="D27" s="226"/>
      <c r="E27" s="226"/>
      <c r="F27" s="226"/>
      <c r="G27" s="226"/>
      <c r="H27" s="226"/>
      <c r="I27" s="226"/>
    </row>
    <row r="28" spans="1:9" ht="51">
      <c r="A28" s="226"/>
      <c r="B28" s="311" t="s">
        <v>527</v>
      </c>
      <c r="C28" s="226">
        <v>1210</v>
      </c>
      <c r="D28" s="226">
        <v>130</v>
      </c>
      <c r="E28" s="226"/>
      <c r="F28" s="309">
        <v>21906625.21</v>
      </c>
      <c r="G28" s="309">
        <v>15061960.22</v>
      </c>
      <c r="H28" s="309">
        <v>15059960.26</v>
      </c>
      <c r="I28" s="226">
        <v>0</v>
      </c>
    </row>
    <row r="29" spans="1:9" ht="51">
      <c r="A29" s="226"/>
      <c r="B29" s="311" t="s">
        <v>47</v>
      </c>
      <c r="C29" s="226">
        <v>1220</v>
      </c>
      <c r="D29" s="226">
        <v>130</v>
      </c>
      <c r="E29" s="226"/>
      <c r="F29" s="226">
        <v>0</v>
      </c>
      <c r="G29" s="226">
        <v>0</v>
      </c>
      <c r="H29" s="226">
        <v>0</v>
      </c>
      <c r="I29" s="226">
        <v>0</v>
      </c>
    </row>
    <row r="30" spans="1:9" ht="76.5">
      <c r="A30" s="226"/>
      <c r="B30" s="311" t="s">
        <v>45</v>
      </c>
      <c r="C30" s="226">
        <v>1220</v>
      </c>
      <c r="D30" s="226">
        <v>130</v>
      </c>
      <c r="E30" s="226"/>
      <c r="F30" s="309">
        <v>2175972.53</v>
      </c>
      <c r="G30" s="309">
        <v>2175972.53</v>
      </c>
      <c r="H30" s="309">
        <v>2175972.53</v>
      </c>
      <c r="I30" s="226">
        <v>0</v>
      </c>
    </row>
    <row r="31" spans="1:9" ht="25.5">
      <c r="A31" s="226"/>
      <c r="B31" s="311" t="s">
        <v>46</v>
      </c>
      <c r="C31" s="226">
        <v>1220</v>
      </c>
      <c r="D31" s="226">
        <v>130</v>
      </c>
      <c r="E31" s="226"/>
      <c r="F31" s="309">
        <v>221380</v>
      </c>
      <c r="G31" s="309">
        <v>221380</v>
      </c>
      <c r="H31" s="309">
        <v>221380</v>
      </c>
      <c r="I31" s="226">
        <v>0</v>
      </c>
    </row>
    <row r="32" spans="1:9" ht="25.5">
      <c r="A32" s="226"/>
      <c r="B32" s="311" t="s">
        <v>48</v>
      </c>
      <c r="C32" s="226">
        <v>1300</v>
      </c>
      <c r="D32" s="226">
        <v>140</v>
      </c>
      <c r="E32" s="226"/>
      <c r="F32" s="226">
        <v>0</v>
      </c>
      <c r="G32" s="226">
        <v>0</v>
      </c>
      <c r="H32" s="226">
        <v>0</v>
      </c>
      <c r="I32" s="226">
        <v>0</v>
      </c>
    </row>
    <row r="33" spans="1:9" ht="12.75">
      <c r="A33" s="226"/>
      <c r="B33" s="311" t="s">
        <v>41</v>
      </c>
      <c r="C33" s="226"/>
      <c r="D33" s="226"/>
      <c r="E33" s="226"/>
      <c r="F33" s="226"/>
      <c r="G33" s="226"/>
      <c r="H33" s="226"/>
      <c r="I33" s="226"/>
    </row>
    <row r="34" spans="1:9" ht="12.75">
      <c r="A34" s="226"/>
      <c r="B34" s="311" t="s">
        <v>49</v>
      </c>
      <c r="C34" s="226">
        <v>1400</v>
      </c>
      <c r="D34" s="226">
        <v>150</v>
      </c>
      <c r="E34" s="226"/>
      <c r="F34" s="226">
        <v>0</v>
      </c>
      <c r="G34" s="226">
        <v>0</v>
      </c>
      <c r="H34" s="226">
        <v>0</v>
      </c>
      <c r="I34" s="226">
        <v>0</v>
      </c>
    </row>
    <row r="35" spans="1:9" ht="12.75">
      <c r="A35" s="226"/>
      <c r="B35" s="311" t="s">
        <v>41</v>
      </c>
      <c r="C35" s="226"/>
      <c r="D35" s="226"/>
      <c r="E35" s="226"/>
      <c r="F35" s="226"/>
      <c r="G35" s="226"/>
      <c r="H35" s="226"/>
      <c r="I35" s="226"/>
    </row>
    <row r="36" spans="1:9" ht="12.75">
      <c r="A36" s="226"/>
      <c r="B36" s="311" t="s">
        <v>53</v>
      </c>
      <c r="C36" s="226">
        <v>1410</v>
      </c>
      <c r="D36" s="226">
        <v>150</v>
      </c>
      <c r="E36" s="226"/>
      <c r="F36" s="226">
        <v>0</v>
      </c>
      <c r="G36" s="226">
        <v>0</v>
      </c>
      <c r="H36" s="226">
        <v>0</v>
      </c>
      <c r="I36" s="226">
        <v>0</v>
      </c>
    </row>
    <row r="37" spans="1:9" ht="12.75">
      <c r="A37" s="226"/>
      <c r="B37" s="311" t="s">
        <v>54</v>
      </c>
      <c r="C37" s="226">
        <v>1420</v>
      </c>
      <c r="D37" s="226">
        <v>150</v>
      </c>
      <c r="E37" s="226"/>
      <c r="F37" s="226">
        <v>0</v>
      </c>
      <c r="G37" s="226">
        <v>0</v>
      </c>
      <c r="H37" s="226">
        <v>0</v>
      </c>
      <c r="I37" s="226">
        <v>0</v>
      </c>
    </row>
    <row r="38" spans="1:9" ht="12.75">
      <c r="A38" s="226"/>
      <c r="B38" s="311" t="s">
        <v>51</v>
      </c>
      <c r="C38" s="226">
        <v>1500</v>
      </c>
      <c r="D38" s="226">
        <v>180</v>
      </c>
      <c r="E38" s="226"/>
      <c r="F38" s="309">
        <v>93958.1</v>
      </c>
      <c r="G38" s="226">
        <v>0</v>
      </c>
      <c r="H38" s="226">
        <v>0</v>
      </c>
      <c r="I38" s="226">
        <v>0</v>
      </c>
    </row>
    <row r="39" spans="1:9" ht="12.75">
      <c r="A39" s="226"/>
      <c r="B39" s="311" t="s">
        <v>41</v>
      </c>
      <c r="C39" s="226"/>
      <c r="D39" s="226"/>
      <c r="E39" s="226"/>
      <c r="F39" s="226"/>
      <c r="G39" s="226"/>
      <c r="H39" s="226"/>
      <c r="I39" s="226"/>
    </row>
    <row r="40" spans="1:9" ht="12.75">
      <c r="A40" s="226"/>
      <c r="B40" s="311" t="s">
        <v>53</v>
      </c>
      <c r="C40" s="226">
        <v>1510</v>
      </c>
      <c r="D40" s="226">
        <v>150</v>
      </c>
      <c r="E40" s="226"/>
      <c r="F40" s="309">
        <v>93958.1</v>
      </c>
      <c r="G40" s="226">
        <v>0</v>
      </c>
      <c r="H40" s="226">
        <v>0</v>
      </c>
      <c r="I40" s="226">
        <v>0</v>
      </c>
    </row>
    <row r="41" spans="1:9" ht="12.75">
      <c r="A41" s="226"/>
      <c r="B41" s="311" t="s">
        <v>55</v>
      </c>
      <c r="C41" s="226">
        <v>1900</v>
      </c>
      <c r="D41" s="226"/>
      <c r="E41" s="226"/>
      <c r="F41" s="226">
        <v>0</v>
      </c>
      <c r="G41" s="226">
        <v>0</v>
      </c>
      <c r="H41" s="226">
        <v>0</v>
      </c>
      <c r="I41" s="226">
        <v>0</v>
      </c>
    </row>
    <row r="42" spans="1:9" ht="12.75">
      <c r="A42" s="226"/>
      <c r="B42" s="311" t="s">
        <v>41</v>
      </c>
      <c r="C42" s="226"/>
      <c r="D42" s="226"/>
      <c r="E42" s="226"/>
      <c r="F42" s="226"/>
      <c r="G42" s="226"/>
      <c r="H42" s="226"/>
      <c r="I42" s="226"/>
    </row>
    <row r="43" spans="1:9" ht="12.75">
      <c r="A43" s="226"/>
      <c r="B43" s="311" t="s">
        <v>528</v>
      </c>
      <c r="C43" s="226">
        <v>1980</v>
      </c>
      <c r="D43" s="226"/>
      <c r="E43" s="226"/>
      <c r="F43" s="226">
        <v>0</v>
      </c>
      <c r="G43" s="226">
        <v>0</v>
      </c>
      <c r="H43" s="226">
        <v>0</v>
      </c>
      <c r="I43" s="226">
        <v>0</v>
      </c>
    </row>
    <row r="44" spans="1:9" ht="12.75">
      <c r="A44" s="226"/>
      <c r="B44" s="311" t="s">
        <v>57</v>
      </c>
      <c r="C44" s="226"/>
      <c r="D44" s="226"/>
      <c r="E44" s="226"/>
      <c r="F44" s="226"/>
      <c r="G44" s="226"/>
      <c r="H44" s="226"/>
      <c r="I44" s="226"/>
    </row>
    <row r="45" spans="1:9" ht="25.5">
      <c r="A45" s="226"/>
      <c r="B45" s="311" t="s">
        <v>58</v>
      </c>
      <c r="C45" s="226">
        <v>1981</v>
      </c>
      <c r="D45" s="226">
        <v>510</v>
      </c>
      <c r="E45" s="226"/>
      <c r="F45" s="226">
        <v>0</v>
      </c>
      <c r="G45" s="226">
        <v>0</v>
      </c>
      <c r="H45" s="226">
        <v>0</v>
      </c>
      <c r="I45" s="226"/>
    </row>
    <row r="46" spans="1:9" ht="12.75">
      <c r="A46" s="338"/>
      <c r="B46" s="339" t="s">
        <v>68</v>
      </c>
      <c r="C46" s="338">
        <v>2000</v>
      </c>
      <c r="D46" s="338"/>
      <c r="E46" s="338"/>
      <c r="F46" s="340">
        <v>24489710.89</v>
      </c>
      <c r="G46" s="340">
        <v>17459312.75</v>
      </c>
      <c r="H46" s="340">
        <v>17457312.79</v>
      </c>
      <c r="I46" s="338">
        <v>0</v>
      </c>
    </row>
    <row r="47" spans="1:9" ht="12.75">
      <c r="A47" s="226"/>
      <c r="B47" s="311" t="s">
        <v>41</v>
      </c>
      <c r="C47" s="226"/>
      <c r="D47" s="226"/>
      <c r="E47" s="226"/>
      <c r="F47" s="226"/>
      <c r="G47" s="226"/>
      <c r="H47" s="226"/>
      <c r="I47" s="226"/>
    </row>
    <row r="48" spans="1:9" ht="12.75">
      <c r="A48" s="226"/>
      <c r="B48" s="311" t="s">
        <v>529</v>
      </c>
      <c r="C48" s="226">
        <v>2100</v>
      </c>
      <c r="D48" s="226"/>
      <c r="E48" s="226"/>
      <c r="F48" s="309">
        <v>21819817.88</v>
      </c>
      <c r="G48" s="309">
        <v>14774568.61</v>
      </c>
      <c r="H48" s="309">
        <v>14774568.61</v>
      </c>
      <c r="I48" s="226"/>
    </row>
    <row r="49" spans="1:9" ht="12.75">
      <c r="A49" s="226"/>
      <c r="B49" s="311" t="s">
        <v>41</v>
      </c>
      <c r="C49" s="226"/>
      <c r="D49" s="226"/>
      <c r="E49" s="226"/>
      <c r="F49" s="226"/>
      <c r="G49" s="226"/>
      <c r="H49" s="226"/>
      <c r="I49" s="226"/>
    </row>
    <row r="50" spans="1:9" ht="12.75">
      <c r="A50" s="226"/>
      <c r="B50" s="311" t="s">
        <v>530</v>
      </c>
      <c r="C50" s="226">
        <v>2110</v>
      </c>
      <c r="D50" s="226">
        <v>111</v>
      </c>
      <c r="E50" s="226"/>
      <c r="F50" s="309">
        <v>16763441.83</v>
      </c>
      <c r="G50" s="309">
        <v>11124860.68</v>
      </c>
      <c r="H50" s="309">
        <v>11124860.68</v>
      </c>
      <c r="I50" s="226"/>
    </row>
    <row r="51" spans="1:9" ht="25.5">
      <c r="A51" s="226"/>
      <c r="B51" s="311" t="s">
        <v>77</v>
      </c>
      <c r="C51" s="226">
        <v>2120</v>
      </c>
      <c r="D51" s="226">
        <v>112</v>
      </c>
      <c r="E51" s="226"/>
      <c r="F51" s="309">
        <v>1423.39</v>
      </c>
      <c r="G51" s="226">
        <v>0</v>
      </c>
      <c r="H51" s="226">
        <v>0</v>
      </c>
      <c r="I51" s="226"/>
    </row>
    <row r="52" spans="1:9" ht="25.5">
      <c r="A52" s="226"/>
      <c r="B52" s="311" t="s">
        <v>531</v>
      </c>
      <c r="C52" s="226">
        <v>2130</v>
      </c>
      <c r="D52" s="226">
        <v>113</v>
      </c>
      <c r="E52" s="226"/>
      <c r="F52" s="226">
        <v>0</v>
      </c>
      <c r="G52" s="226">
        <v>0</v>
      </c>
      <c r="H52" s="226">
        <v>0</v>
      </c>
      <c r="I52" s="226"/>
    </row>
    <row r="53" spans="1:9" ht="38.25">
      <c r="A53" s="226"/>
      <c r="B53" s="311" t="s">
        <v>532</v>
      </c>
      <c r="C53" s="226">
        <v>2140</v>
      </c>
      <c r="D53" s="226">
        <v>119</v>
      </c>
      <c r="E53" s="226"/>
      <c r="F53" s="309">
        <v>5054952.66</v>
      </c>
      <c r="G53" s="309">
        <v>3649707.93</v>
      </c>
      <c r="H53" s="309">
        <v>3649707.93</v>
      </c>
      <c r="I53" s="226"/>
    </row>
    <row r="54" spans="1:9" ht="12.75">
      <c r="A54" s="226"/>
      <c r="B54" s="311" t="s">
        <v>41</v>
      </c>
      <c r="C54" s="226"/>
      <c r="D54" s="226"/>
      <c r="E54" s="226"/>
      <c r="F54" s="226"/>
      <c r="G54" s="226"/>
      <c r="H54" s="226"/>
      <c r="I54" s="226"/>
    </row>
    <row r="55" spans="1:9" ht="12.75">
      <c r="A55" s="226"/>
      <c r="B55" s="311" t="s">
        <v>533</v>
      </c>
      <c r="C55" s="226">
        <v>2141</v>
      </c>
      <c r="D55" s="226">
        <v>119</v>
      </c>
      <c r="E55" s="226"/>
      <c r="F55" s="309">
        <v>5054952.66</v>
      </c>
      <c r="G55" s="309">
        <v>3649707.93</v>
      </c>
      <c r="H55" s="309">
        <v>3649707.93</v>
      </c>
      <c r="I55" s="226"/>
    </row>
    <row r="56" spans="1:9" ht="12.75">
      <c r="A56" s="226"/>
      <c r="B56" s="311" t="s">
        <v>534</v>
      </c>
      <c r="C56" s="226">
        <v>2142</v>
      </c>
      <c r="D56" s="226">
        <v>119</v>
      </c>
      <c r="E56" s="226"/>
      <c r="F56" s="226">
        <v>0</v>
      </c>
      <c r="G56" s="226">
        <v>0</v>
      </c>
      <c r="H56" s="226">
        <v>0</v>
      </c>
      <c r="I56" s="226"/>
    </row>
    <row r="57" spans="1:9" ht="25.5">
      <c r="A57" s="226"/>
      <c r="B57" s="311" t="s">
        <v>535</v>
      </c>
      <c r="C57" s="226">
        <v>2150</v>
      </c>
      <c r="D57" s="226">
        <v>131</v>
      </c>
      <c r="E57" s="226"/>
      <c r="F57" s="226">
        <v>0</v>
      </c>
      <c r="G57" s="226">
        <v>0</v>
      </c>
      <c r="H57" s="226">
        <v>0</v>
      </c>
      <c r="I57" s="226"/>
    </row>
    <row r="58" spans="1:9" ht="38.25">
      <c r="A58" s="226"/>
      <c r="B58" s="311" t="s">
        <v>536</v>
      </c>
      <c r="C58" s="226">
        <v>2160</v>
      </c>
      <c r="D58" s="226">
        <v>133</v>
      </c>
      <c r="E58" s="226"/>
      <c r="F58" s="226">
        <v>0</v>
      </c>
      <c r="G58" s="226">
        <v>0</v>
      </c>
      <c r="H58" s="226">
        <v>0</v>
      </c>
      <c r="I58" s="226"/>
    </row>
    <row r="59" spans="1:9" ht="25.5">
      <c r="A59" s="226"/>
      <c r="B59" s="311" t="s">
        <v>537</v>
      </c>
      <c r="C59" s="226">
        <v>2170</v>
      </c>
      <c r="D59" s="226">
        <v>134</v>
      </c>
      <c r="E59" s="226"/>
      <c r="F59" s="226">
        <v>0</v>
      </c>
      <c r="G59" s="226">
        <v>0</v>
      </c>
      <c r="H59" s="226">
        <v>0</v>
      </c>
      <c r="I59" s="226"/>
    </row>
    <row r="60" spans="1:9" ht="12.75">
      <c r="A60" s="226"/>
      <c r="B60" s="311" t="s">
        <v>41</v>
      </c>
      <c r="C60" s="226"/>
      <c r="D60" s="226"/>
      <c r="E60" s="226"/>
      <c r="F60" s="226"/>
      <c r="G60" s="226"/>
      <c r="H60" s="226"/>
      <c r="I60" s="226"/>
    </row>
    <row r="61" spans="1:9" ht="38.25">
      <c r="A61" s="226"/>
      <c r="B61" s="311" t="s">
        <v>538</v>
      </c>
      <c r="C61" s="226">
        <v>2180</v>
      </c>
      <c r="D61" s="226">
        <v>139</v>
      </c>
      <c r="E61" s="226"/>
      <c r="F61" s="226">
        <v>0</v>
      </c>
      <c r="G61" s="226">
        <v>0</v>
      </c>
      <c r="H61" s="226">
        <v>0</v>
      </c>
      <c r="I61" s="226"/>
    </row>
    <row r="62" spans="1:9" ht="12.75">
      <c r="A62" s="226"/>
      <c r="B62" s="311" t="s">
        <v>539</v>
      </c>
      <c r="C62" s="226">
        <v>2181</v>
      </c>
      <c r="D62" s="226">
        <v>139</v>
      </c>
      <c r="E62" s="226"/>
      <c r="F62" s="226">
        <v>0</v>
      </c>
      <c r="G62" s="226">
        <v>0</v>
      </c>
      <c r="H62" s="226">
        <v>0</v>
      </c>
      <c r="I62" s="226"/>
    </row>
    <row r="63" spans="1:9" ht="25.5">
      <c r="A63" s="226"/>
      <c r="B63" s="311" t="s">
        <v>540</v>
      </c>
      <c r="C63" s="226">
        <v>2182</v>
      </c>
      <c r="D63" s="226">
        <v>139</v>
      </c>
      <c r="E63" s="226"/>
      <c r="F63" s="226">
        <v>0</v>
      </c>
      <c r="G63" s="226">
        <v>0</v>
      </c>
      <c r="H63" s="226">
        <v>0</v>
      </c>
      <c r="I63" s="226"/>
    </row>
    <row r="64" spans="1:9" ht="12.75">
      <c r="A64" s="226"/>
      <c r="B64" s="311" t="s">
        <v>97</v>
      </c>
      <c r="C64" s="226">
        <v>2200</v>
      </c>
      <c r="D64" s="226">
        <v>300</v>
      </c>
      <c r="E64" s="226">
        <v>262</v>
      </c>
      <c r="F64" s="309">
        <v>91775.05</v>
      </c>
      <c r="G64" s="226">
        <v>0</v>
      </c>
      <c r="H64" s="226">
        <v>0</v>
      </c>
      <c r="I64" s="226"/>
    </row>
    <row r="65" spans="1:9" ht="12.75">
      <c r="A65" s="226"/>
      <c r="B65" s="311" t="s">
        <v>41</v>
      </c>
      <c r="C65" s="226"/>
      <c r="D65" s="226"/>
      <c r="E65" s="226"/>
      <c r="F65" s="226"/>
      <c r="G65" s="226"/>
      <c r="H65" s="226"/>
      <c r="I65" s="226"/>
    </row>
    <row r="66" spans="1:9" ht="25.5">
      <c r="A66" s="226"/>
      <c r="B66" s="311" t="s">
        <v>541</v>
      </c>
      <c r="C66" s="226">
        <v>2210</v>
      </c>
      <c r="D66" s="226">
        <v>320</v>
      </c>
      <c r="E66" s="226">
        <v>262</v>
      </c>
      <c r="F66" s="309">
        <v>91775.05</v>
      </c>
      <c r="G66" s="226">
        <v>0</v>
      </c>
      <c r="H66" s="226">
        <v>0</v>
      </c>
      <c r="I66" s="226"/>
    </row>
    <row r="67" spans="1:9" ht="12.75">
      <c r="A67" s="226"/>
      <c r="B67" s="311" t="s">
        <v>57</v>
      </c>
      <c r="C67" s="226"/>
      <c r="D67" s="226"/>
      <c r="E67" s="226"/>
      <c r="F67" s="226"/>
      <c r="G67" s="226"/>
      <c r="H67" s="226"/>
      <c r="I67" s="226"/>
    </row>
    <row r="68" spans="1:9" ht="25.5">
      <c r="A68" s="226"/>
      <c r="B68" s="311" t="s">
        <v>542</v>
      </c>
      <c r="C68" s="226">
        <v>2211</v>
      </c>
      <c r="D68" s="226">
        <v>321</v>
      </c>
      <c r="E68" s="226">
        <v>262</v>
      </c>
      <c r="F68" s="309">
        <v>91775.05</v>
      </c>
      <c r="G68" s="226">
        <v>0</v>
      </c>
      <c r="H68" s="226">
        <v>0</v>
      </c>
      <c r="I68" s="226"/>
    </row>
    <row r="69" spans="1:9" ht="38.25">
      <c r="A69" s="226"/>
      <c r="B69" s="311" t="s">
        <v>543</v>
      </c>
      <c r="C69" s="226">
        <v>2220</v>
      </c>
      <c r="D69" s="226">
        <v>340</v>
      </c>
      <c r="E69" s="226"/>
      <c r="F69" s="226">
        <v>0</v>
      </c>
      <c r="G69" s="226">
        <v>0</v>
      </c>
      <c r="H69" s="226">
        <v>0</v>
      </c>
      <c r="I69" s="226"/>
    </row>
    <row r="70" spans="1:9" ht="63.75">
      <c r="A70" s="226"/>
      <c r="B70" s="311" t="s">
        <v>544</v>
      </c>
      <c r="C70" s="226">
        <v>2230</v>
      </c>
      <c r="D70" s="226">
        <v>350</v>
      </c>
      <c r="E70" s="226"/>
      <c r="F70" s="226">
        <v>0</v>
      </c>
      <c r="G70" s="226">
        <v>0</v>
      </c>
      <c r="H70" s="226">
        <v>0</v>
      </c>
      <c r="I70" s="226"/>
    </row>
    <row r="71" spans="1:9" ht="12.75">
      <c r="A71" s="226"/>
      <c r="B71" s="311" t="s">
        <v>545</v>
      </c>
      <c r="C71" s="226">
        <v>2240</v>
      </c>
      <c r="D71" s="226">
        <v>360</v>
      </c>
      <c r="E71" s="226"/>
      <c r="F71" s="226">
        <v>0</v>
      </c>
      <c r="G71" s="226">
        <v>0</v>
      </c>
      <c r="H71" s="226">
        <v>0</v>
      </c>
      <c r="I71" s="226"/>
    </row>
    <row r="72" spans="1:9" ht="12.75">
      <c r="A72" s="226"/>
      <c r="B72" s="311" t="s">
        <v>91</v>
      </c>
      <c r="C72" s="226">
        <v>2300</v>
      </c>
      <c r="D72" s="226">
        <v>850</v>
      </c>
      <c r="E72" s="226"/>
      <c r="F72" s="309">
        <v>56379</v>
      </c>
      <c r="G72" s="309">
        <v>56379</v>
      </c>
      <c r="H72" s="309">
        <v>56379</v>
      </c>
      <c r="I72" s="226"/>
    </row>
    <row r="73" spans="1:9" ht="12.75">
      <c r="A73" s="226"/>
      <c r="B73" s="311" t="s">
        <v>57</v>
      </c>
      <c r="C73" s="226"/>
      <c r="D73" s="226"/>
      <c r="E73" s="226"/>
      <c r="F73" s="226"/>
      <c r="G73" s="226"/>
      <c r="H73" s="226"/>
      <c r="I73" s="226"/>
    </row>
    <row r="74" spans="1:9" ht="12.75">
      <c r="A74" s="226"/>
      <c r="B74" s="311" t="s">
        <v>546</v>
      </c>
      <c r="C74" s="226">
        <v>2310</v>
      </c>
      <c r="D74" s="226">
        <v>851</v>
      </c>
      <c r="E74" s="226"/>
      <c r="F74" s="309">
        <v>29220</v>
      </c>
      <c r="G74" s="309">
        <v>29220</v>
      </c>
      <c r="H74" s="309">
        <v>29220</v>
      </c>
      <c r="I74" s="226"/>
    </row>
    <row r="75" spans="1:9" ht="38.25">
      <c r="A75" s="226"/>
      <c r="B75" s="311" t="s">
        <v>547</v>
      </c>
      <c r="C75" s="226">
        <v>2320</v>
      </c>
      <c r="D75" s="226">
        <v>852</v>
      </c>
      <c r="E75" s="226"/>
      <c r="F75" s="309">
        <v>27159</v>
      </c>
      <c r="G75" s="309">
        <v>27159</v>
      </c>
      <c r="H75" s="309">
        <v>27159</v>
      </c>
      <c r="I75" s="226"/>
    </row>
    <row r="76" spans="1:9" ht="25.5">
      <c r="A76" s="226"/>
      <c r="B76" s="311" t="s">
        <v>548</v>
      </c>
      <c r="C76" s="226">
        <v>2330</v>
      </c>
      <c r="D76" s="226">
        <v>853</v>
      </c>
      <c r="E76" s="226"/>
      <c r="F76" s="226">
        <v>0</v>
      </c>
      <c r="G76" s="226">
        <v>0</v>
      </c>
      <c r="H76" s="226">
        <v>0</v>
      </c>
      <c r="I76" s="226"/>
    </row>
    <row r="77" spans="1:9" ht="25.5">
      <c r="A77" s="226"/>
      <c r="B77" s="311" t="s">
        <v>549</v>
      </c>
      <c r="C77" s="226">
        <v>2400</v>
      </c>
      <c r="D77" s="226"/>
      <c r="E77" s="226"/>
      <c r="F77" s="226">
        <v>0</v>
      </c>
      <c r="G77" s="226">
        <v>0</v>
      </c>
      <c r="H77" s="226">
        <v>0</v>
      </c>
      <c r="I77" s="226"/>
    </row>
    <row r="78" spans="1:9" ht="12.75">
      <c r="A78" s="226"/>
      <c r="B78" s="311" t="s">
        <v>57</v>
      </c>
      <c r="C78" s="226"/>
      <c r="D78" s="226"/>
      <c r="E78" s="226"/>
      <c r="F78" s="226"/>
      <c r="G78" s="226"/>
      <c r="H78" s="226"/>
      <c r="I78" s="226"/>
    </row>
    <row r="79" spans="1:9" ht="12.75">
      <c r="A79" s="226"/>
      <c r="B79" s="311" t="s">
        <v>550</v>
      </c>
      <c r="C79" s="226">
        <v>2410</v>
      </c>
      <c r="D79" s="226">
        <v>613</v>
      </c>
      <c r="E79" s="226"/>
      <c r="F79" s="226">
        <v>0</v>
      </c>
      <c r="G79" s="226">
        <v>0</v>
      </c>
      <c r="H79" s="226">
        <v>0</v>
      </c>
      <c r="I79" s="226"/>
    </row>
    <row r="80" spans="1:9" ht="12.75">
      <c r="A80" s="226"/>
      <c r="B80" s="311" t="s">
        <v>551</v>
      </c>
      <c r="C80" s="226">
        <v>2420</v>
      </c>
      <c r="D80" s="226">
        <v>623</v>
      </c>
      <c r="E80" s="226"/>
      <c r="F80" s="226">
        <v>0</v>
      </c>
      <c r="G80" s="226">
        <v>0</v>
      </c>
      <c r="H80" s="226">
        <v>0</v>
      </c>
      <c r="I80" s="226"/>
    </row>
    <row r="81" spans="1:9" ht="38.25">
      <c r="A81" s="226"/>
      <c r="B81" s="311" t="s">
        <v>552</v>
      </c>
      <c r="C81" s="226">
        <v>2430</v>
      </c>
      <c r="D81" s="226">
        <v>624</v>
      </c>
      <c r="E81" s="226"/>
      <c r="F81" s="226">
        <v>0</v>
      </c>
      <c r="G81" s="226">
        <v>0</v>
      </c>
      <c r="H81" s="226">
        <v>0</v>
      </c>
      <c r="I81" s="226"/>
    </row>
    <row r="82" spans="1:9" ht="25.5">
      <c r="A82" s="226"/>
      <c r="B82" s="311" t="s">
        <v>553</v>
      </c>
      <c r="C82" s="226">
        <v>2440</v>
      </c>
      <c r="D82" s="226">
        <v>810</v>
      </c>
      <c r="E82" s="226"/>
      <c r="F82" s="226">
        <v>0</v>
      </c>
      <c r="G82" s="226">
        <v>0</v>
      </c>
      <c r="H82" s="226">
        <v>0</v>
      </c>
      <c r="I82" s="226"/>
    </row>
    <row r="83" spans="1:9" ht="12.75">
      <c r="A83" s="226"/>
      <c r="B83" s="311" t="s">
        <v>554</v>
      </c>
      <c r="C83" s="226">
        <v>2450</v>
      </c>
      <c r="D83" s="226">
        <v>862</v>
      </c>
      <c r="E83" s="226"/>
      <c r="F83" s="226">
        <v>0</v>
      </c>
      <c r="G83" s="226">
        <v>0</v>
      </c>
      <c r="H83" s="226">
        <v>0</v>
      </c>
      <c r="I83" s="226"/>
    </row>
    <row r="84" spans="1:9" ht="38.25">
      <c r="A84" s="226"/>
      <c r="B84" s="311" t="s">
        <v>555</v>
      </c>
      <c r="C84" s="226">
        <v>2460</v>
      </c>
      <c r="D84" s="226">
        <v>863</v>
      </c>
      <c r="E84" s="226"/>
      <c r="F84" s="226">
        <v>0</v>
      </c>
      <c r="G84" s="226">
        <v>0</v>
      </c>
      <c r="H84" s="226">
        <v>0</v>
      </c>
      <c r="I84" s="226"/>
    </row>
    <row r="85" spans="1:9" ht="25.5">
      <c r="A85" s="226"/>
      <c r="B85" s="311" t="s">
        <v>95</v>
      </c>
      <c r="C85" s="226">
        <v>2500</v>
      </c>
      <c r="D85" s="226"/>
      <c r="E85" s="226"/>
      <c r="F85" s="226">
        <v>0</v>
      </c>
      <c r="G85" s="226">
        <v>0</v>
      </c>
      <c r="H85" s="226">
        <v>0</v>
      </c>
      <c r="I85" s="226"/>
    </row>
    <row r="86" spans="1:9" ht="38.25">
      <c r="A86" s="226"/>
      <c r="B86" s="311" t="s">
        <v>556</v>
      </c>
      <c r="C86" s="226">
        <v>2520</v>
      </c>
      <c r="D86" s="226">
        <v>831</v>
      </c>
      <c r="E86" s="226"/>
      <c r="F86" s="226">
        <v>0</v>
      </c>
      <c r="G86" s="226">
        <v>0</v>
      </c>
      <c r="H86" s="226">
        <v>0</v>
      </c>
      <c r="I86" s="226"/>
    </row>
    <row r="87" spans="1:9" ht="12.75">
      <c r="A87" s="226"/>
      <c r="B87" s="311" t="s">
        <v>98</v>
      </c>
      <c r="C87" s="226">
        <v>2600</v>
      </c>
      <c r="D87" s="226">
        <v>240</v>
      </c>
      <c r="E87" s="226"/>
      <c r="F87" s="309">
        <v>2521738.96</v>
      </c>
      <c r="G87" s="309">
        <v>2628365.14</v>
      </c>
      <c r="H87" s="309">
        <v>2626365.18</v>
      </c>
      <c r="I87" s="226">
        <v>0</v>
      </c>
    </row>
    <row r="88" spans="1:9" ht="12.75">
      <c r="A88" s="226"/>
      <c r="B88" s="311" t="s">
        <v>41</v>
      </c>
      <c r="C88" s="226"/>
      <c r="D88" s="226"/>
      <c r="E88" s="226"/>
      <c r="F88" s="226"/>
      <c r="G88" s="226"/>
      <c r="H88" s="226"/>
      <c r="I88" s="226"/>
    </row>
    <row r="89" spans="1:9" ht="25.5">
      <c r="A89" s="226"/>
      <c r="B89" s="311" t="s">
        <v>557</v>
      </c>
      <c r="C89" s="226">
        <v>2610</v>
      </c>
      <c r="D89" s="226">
        <v>241</v>
      </c>
      <c r="E89" s="226"/>
      <c r="F89" s="226">
        <v>0</v>
      </c>
      <c r="G89" s="226">
        <v>0</v>
      </c>
      <c r="H89" s="226">
        <v>0</v>
      </c>
      <c r="I89" s="226">
        <v>0</v>
      </c>
    </row>
    <row r="90" spans="1:9" ht="25.5">
      <c r="A90" s="226"/>
      <c r="B90" s="311" t="s">
        <v>558</v>
      </c>
      <c r="C90" s="226">
        <v>2630</v>
      </c>
      <c r="D90" s="226">
        <v>243</v>
      </c>
      <c r="E90" s="226"/>
      <c r="F90" s="226">
        <v>0</v>
      </c>
      <c r="G90" s="226">
        <v>0</v>
      </c>
      <c r="H90" s="226">
        <v>0</v>
      </c>
      <c r="I90" s="226">
        <v>0</v>
      </c>
    </row>
    <row r="91" spans="1:9" ht="12.75">
      <c r="A91" s="226"/>
      <c r="B91" s="311" t="s">
        <v>559</v>
      </c>
      <c r="C91" s="226">
        <v>2640</v>
      </c>
      <c r="D91" s="226">
        <v>240</v>
      </c>
      <c r="E91" s="226"/>
      <c r="F91" s="309">
        <v>2521738.96</v>
      </c>
      <c r="G91" s="309">
        <v>2628365.14</v>
      </c>
      <c r="H91" s="309">
        <v>2626365.18</v>
      </c>
      <c r="I91" s="226">
        <v>0</v>
      </c>
    </row>
    <row r="92" spans="1:9" ht="12.75">
      <c r="A92" s="226"/>
      <c r="B92" s="311" t="s">
        <v>57</v>
      </c>
      <c r="C92" s="226"/>
      <c r="D92" s="226"/>
      <c r="E92" s="226"/>
      <c r="F92" s="226"/>
      <c r="G92" s="226"/>
      <c r="H92" s="226"/>
      <c r="I92" s="226"/>
    </row>
    <row r="93" spans="1:9" ht="12.75">
      <c r="A93" s="226"/>
      <c r="B93" s="311" t="s">
        <v>559</v>
      </c>
      <c r="C93" s="226">
        <v>2640</v>
      </c>
      <c r="D93" s="226">
        <v>247</v>
      </c>
      <c r="E93" s="226"/>
      <c r="F93" s="309">
        <v>298915.15</v>
      </c>
      <c r="G93" s="309">
        <v>312013.66</v>
      </c>
      <c r="H93" s="309">
        <v>312013.66</v>
      </c>
      <c r="I93" s="226">
        <v>0</v>
      </c>
    </row>
    <row r="94" spans="1:9" ht="12.75">
      <c r="A94" s="226"/>
      <c r="B94" s="311" t="s">
        <v>559</v>
      </c>
      <c r="C94" s="226">
        <v>2640</v>
      </c>
      <c r="D94" s="226">
        <v>244</v>
      </c>
      <c r="E94" s="226"/>
      <c r="F94" s="309">
        <v>2222823.81</v>
      </c>
      <c r="G94" s="309">
        <v>2316351.48</v>
      </c>
      <c r="H94" s="309">
        <v>2314351.52</v>
      </c>
      <c r="I94" s="226">
        <v>0</v>
      </c>
    </row>
    <row r="95" spans="1:9" ht="12.75">
      <c r="A95" s="226"/>
      <c r="B95" s="311" t="s">
        <v>560</v>
      </c>
      <c r="C95" s="226">
        <v>2640</v>
      </c>
      <c r="D95" s="226">
        <v>244</v>
      </c>
      <c r="E95" s="226">
        <v>221</v>
      </c>
      <c r="F95" s="309">
        <v>108330.71</v>
      </c>
      <c r="G95" s="309">
        <v>63309.67</v>
      </c>
      <c r="H95" s="309">
        <v>63309.67</v>
      </c>
      <c r="I95" s="226">
        <v>0</v>
      </c>
    </row>
    <row r="96" spans="1:9" ht="12.75">
      <c r="A96" s="226"/>
      <c r="B96" s="311" t="s">
        <v>561</v>
      </c>
      <c r="C96" s="226">
        <v>2640</v>
      </c>
      <c r="D96" s="226">
        <v>244</v>
      </c>
      <c r="E96" s="226">
        <v>222</v>
      </c>
      <c r="F96" s="226">
        <v>500</v>
      </c>
      <c r="G96" s="226">
        <v>500</v>
      </c>
      <c r="H96" s="226">
        <v>500</v>
      </c>
      <c r="I96" s="226">
        <v>0</v>
      </c>
    </row>
    <row r="97" spans="1:9" ht="12.75">
      <c r="A97" s="226"/>
      <c r="B97" s="311" t="s">
        <v>562</v>
      </c>
      <c r="C97" s="226">
        <v>2640</v>
      </c>
      <c r="D97" s="226">
        <v>244</v>
      </c>
      <c r="E97" s="226">
        <v>223</v>
      </c>
      <c r="F97" s="309">
        <v>67114.25</v>
      </c>
      <c r="G97" s="309">
        <v>69028.91</v>
      </c>
      <c r="H97" s="309">
        <v>69028.91</v>
      </c>
      <c r="I97" s="226">
        <v>0</v>
      </c>
    </row>
    <row r="98" spans="1:9" ht="12.75">
      <c r="A98" s="226"/>
      <c r="B98" s="311" t="s">
        <v>562</v>
      </c>
      <c r="C98" s="226">
        <v>2640</v>
      </c>
      <c r="D98" s="226">
        <v>247</v>
      </c>
      <c r="E98" s="226">
        <v>223</v>
      </c>
      <c r="F98" s="309">
        <v>298915.15</v>
      </c>
      <c r="G98" s="309">
        <v>312013.66</v>
      </c>
      <c r="H98" s="309">
        <v>312013.66</v>
      </c>
      <c r="I98" s="226">
        <v>0</v>
      </c>
    </row>
    <row r="99" spans="1:9" ht="12.75">
      <c r="A99" s="226"/>
      <c r="B99" s="311" t="s">
        <v>402</v>
      </c>
      <c r="C99" s="226">
        <v>2640</v>
      </c>
      <c r="D99" s="226">
        <v>244</v>
      </c>
      <c r="E99" s="226">
        <v>750</v>
      </c>
      <c r="F99" s="309">
        <v>4580</v>
      </c>
      <c r="G99" s="309">
        <v>4580</v>
      </c>
      <c r="H99" s="309">
        <v>4580</v>
      </c>
      <c r="I99" s="226">
        <v>0</v>
      </c>
    </row>
    <row r="100" spans="1:9" ht="12.75">
      <c r="A100" s="226"/>
      <c r="B100" s="311" t="s">
        <v>563</v>
      </c>
      <c r="C100" s="226">
        <v>2640</v>
      </c>
      <c r="D100" s="226">
        <v>244</v>
      </c>
      <c r="E100" s="226">
        <v>752</v>
      </c>
      <c r="F100" s="309">
        <v>809893.79</v>
      </c>
      <c r="G100" s="309">
        <v>802012.15</v>
      </c>
      <c r="H100" s="309">
        <v>802012.15</v>
      </c>
      <c r="I100" s="226">
        <v>0</v>
      </c>
    </row>
    <row r="101" spans="1:9" ht="12.75">
      <c r="A101" s="226"/>
      <c r="B101" s="311" t="s">
        <v>564</v>
      </c>
      <c r="C101" s="226">
        <v>2640</v>
      </c>
      <c r="D101" s="226">
        <v>244</v>
      </c>
      <c r="E101" s="226">
        <v>758</v>
      </c>
      <c r="F101" s="309">
        <v>236664</v>
      </c>
      <c r="G101" s="309">
        <v>234875.28</v>
      </c>
      <c r="H101" s="309">
        <v>234875.28</v>
      </c>
      <c r="I101" s="226">
        <v>0</v>
      </c>
    </row>
    <row r="102" spans="1:9" ht="12.75">
      <c r="A102" s="226"/>
      <c r="B102" s="311" t="s">
        <v>565</v>
      </c>
      <c r="C102" s="226">
        <v>2640</v>
      </c>
      <c r="D102" s="226">
        <v>244</v>
      </c>
      <c r="E102" s="226">
        <v>766</v>
      </c>
      <c r="F102" s="309">
        <v>995741.06</v>
      </c>
      <c r="G102" s="309">
        <v>830031.81</v>
      </c>
      <c r="H102" s="309">
        <v>828031.85</v>
      </c>
      <c r="I102" s="226">
        <v>0</v>
      </c>
    </row>
    <row r="103" spans="1:9" ht="38.25">
      <c r="A103" s="226"/>
      <c r="B103" s="311" t="s">
        <v>566</v>
      </c>
      <c r="C103" s="226">
        <v>2650</v>
      </c>
      <c r="D103" s="226">
        <v>246</v>
      </c>
      <c r="E103" s="226"/>
      <c r="F103" s="226">
        <v>0</v>
      </c>
      <c r="G103" s="226">
        <v>0</v>
      </c>
      <c r="H103" s="226">
        <v>0</v>
      </c>
      <c r="I103" s="226">
        <v>0</v>
      </c>
    </row>
    <row r="104" spans="1:9" ht="12.75">
      <c r="A104" s="226"/>
      <c r="B104" s="311" t="s">
        <v>41</v>
      </c>
      <c r="C104" s="226"/>
      <c r="D104" s="226"/>
      <c r="E104" s="226"/>
      <c r="F104" s="226"/>
      <c r="G104" s="226"/>
      <c r="H104" s="226"/>
      <c r="I104" s="226"/>
    </row>
    <row r="105" spans="1:9" ht="12.75">
      <c r="A105" s="226"/>
      <c r="B105" s="311" t="s">
        <v>567</v>
      </c>
      <c r="C105" s="226">
        <v>2660</v>
      </c>
      <c r="D105" s="226">
        <v>247</v>
      </c>
      <c r="E105" s="226"/>
      <c r="F105" s="226">
        <v>0</v>
      </c>
      <c r="G105" s="226">
        <v>0</v>
      </c>
      <c r="H105" s="226">
        <v>0</v>
      </c>
      <c r="I105" s="226">
        <v>0</v>
      </c>
    </row>
    <row r="106" spans="1:9" ht="25.5">
      <c r="A106" s="226"/>
      <c r="B106" s="311" t="s">
        <v>117</v>
      </c>
      <c r="C106" s="226">
        <v>2700</v>
      </c>
      <c r="D106" s="226">
        <v>400</v>
      </c>
      <c r="E106" s="226"/>
      <c r="F106" s="226">
        <v>0</v>
      </c>
      <c r="G106" s="226">
        <v>0</v>
      </c>
      <c r="H106" s="226">
        <v>0</v>
      </c>
      <c r="I106" s="226">
        <v>0</v>
      </c>
    </row>
    <row r="107" spans="1:9" ht="25.5">
      <c r="A107" s="226"/>
      <c r="B107" s="311" t="s">
        <v>568</v>
      </c>
      <c r="C107" s="226">
        <v>2710</v>
      </c>
      <c r="D107" s="226">
        <v>406</v>
      </c>
      <c r="E107" s="226"/>
      <c r="F107" s="226">
        <v>0</v>
      </c>
      <c r="G107" s="226">
        <v>0</v>
      </c>
      <c r="H107" s="226">
        <v>0</v>
      </c>
      <c r="I107" s="226">
        <v>0</v>
      </c>
    </row>
    <row r="108" spans="1:9" ht="38.25">
      <c r="A108" s="226"/>
      <c r="B108" s="311" t="s">
        <v>569</v>
      </c>
      <c r="C108" s="226">
        <v>2720</v>
      </c>
      <c r="D108" s="226">
        <v>407</v>
      </c>
      <c r="E108" s="226"/>
      <c r="F108" s="226">
        <v>0</v>
      </c>
      <c r="G108" s="226">
        <v>0</v>
      </c>
      <c r="H108" s="226">
        <v>0</v>
      </c>
      <c r="I108" s="226">
        <v>0</v>
      </c>
    </row>
    <row r="109" spans="1:9" ht="12.75">
      <c r="A109" s="226"/>
      <c r="B109" s="311" t="s">
        <v>570</v>
      </c>
      <c r="C109" s="226">
        <v>3000</v>
      </c>
      <c r="D109" s="226">
        <v>100</v>
      </c>
      <c r="E109" s="226"/>
      <c r="F109" s="226">
        <v>0</v>
      </c>
      <c r="G109" s="226">
        <v>0</v>
      </c>
      <c r="H109" s="226">
        <v>0</v>
      </c>
      <c r="I109" s="226"/>
    </row>
    <row r="110" spans="1:9" ht="12.75">
      <c r="A110" s="226"/>
      <c r="B110" s="311" t="s">
        <v>41</v>
      </c>
      <c r="C110" s="226"/>
      <c r="D110" s="226"/>
      <c r="E110" s="226"/>
      <c r="F110" s="226"/>
      <c r="G110" s="226"/>
      <c r="H110" s="226"/>
      <c r="I110" s="226"/>
    </row>
    <row r="111" spans="1:9" ht="12.75">
      <c r="A111" s="226"/>
      <c r="B111" s="311" t="s">
        <v>571</v>
      </c>
      <c r="C111" s="226">
        <v>3010</v>
      </c>
      <c r="D111" s="226"/>
      <c r="E111" s="226"/>
      <c r="F111" s="226">
        <v>0</v>
      </c>
      <c r="G111" s="226">
        <v>0</v>
      </c>
      <c r="H111" s="226">
        <v>0</v>
      </c>
      <c r="I111" s="226"/>
    </row>
    <row r="112" spans="1:9" ht="12.75">
      <c r="A112" s="226"/>
      <c r="B112" s="311" t="s">
        <v>572</v>
      </c>
      <c r="C112" s="226">
        <v>3020</v>
      </c>
      <c r="D112" s="226"/>
      <c r="E112" s="226"/>
      <c r="F112" s="226">
        <v>0</v>
      </c>
      <c r="G112" s="226">
        <v>0</v>
      </c>
      <c r="H112" s="226">
        <v>0</v>
      </c>
      <c r="I112" s="226"/>
    </row>
    <row r="113" spans="1:9" ht="12.75">
      <c r="A113" s="226"/>
      <c r="B113" s="311" t="s">
        <v>573</v>
      </c>
      <c r="C113" s="226">
        <v>3030</v>
      </c>
      <c r="D113" s="226"/>
      <c r="E113" s="226"/>
      <c r="F113" s="226">
        <v>0</v>
      </c>
      <c r="G113" s="226">
        <v>0</v>
      </c>
      <c r="H113" s="226">
        <v>0</v>
      </c>
      <c r="I113" s="226"/>
    </row>
    <row r="114" spans="1:9" ht="12.75">
      <c r="A114" s="226"/>
      <c r="B114" s="311" t="s">
        <v>574</v>
      </c>
      <c r="C114" s="226">
        <v>4000</v>
      </c>
      <c r="D114" s="226"/>
      <c r="E114" s="226"/>
      <c r="F114" s="226">
        <v>0</v>
      </c>
      <c r="G114" s="226">
        <v>0</v>
      </c>
      <c r="H114" s="226">
        <v>0</v>
      </c>
      <c r="I114" s="226"/>
    </row>
    <row r="115" spans="1:9" ht="12.75">
      <c r="A115" s="226"/>
      <c r="B115" s="311" t="s">
        <v>57</v>
      </c>
      <c r="C115" s="226"/>
      <c r="D115" s="226"/>
      <c r="E115" s="226"/>
      <c r="F115" s="226"/>
      <c r="G115" s="226"/>
      <c r="H115" s="226"/>
      <c r="I115" s="226"/>
    </row>
    <row r="116" spans="1:9" ht="12.75">
      <c r="A116" s="226"/>
      <c r="B116" s="311" t="s">
        <v>59</v>
      </c>
      <c r="C116" s="226">
        <v>4010</v>
      </c>
      <c r="D116" s="226">
        <v>610</v>
      </c>
      <c r="E116" s="226"/>
      <c r="F116" s="226">
        <v>0</v>
      </c>
      <c r="G116" s="226">
        <v>0</v>
      </c>
      <c r="H116" s="226">
        <v>0</v>
      </c>
      <c r="I116" s="226"/>
    </row>
    <row r="117" spans="1:9" ht="12.75">
      <c r="A117" s="310"/>
      <c r="B117" s="310" t="s">
        <v>575</v>
      </c>
      <c r="C117" s="310"/>
      <c r="D117" s="310"/>
      <c r="E117" s="310"/>
      <c r="F117" s="310"/>
      <c r="G117" s="310"/>
      <c r="H117" s="310"/>
      <c r="I117" s="310"/>
    </row>
    <row r="118" spans="1:9" ht="12.75">
      <c r="A118" s="310" t="s">
        <v>458</v>
      </c>
      <c r="B118" s="310" t="s">
        <v>27</v>
      </c>
      <c r="C118" s="310" t="s">
        <v>513</v>
      </c>
      <c r="D118" s="310" t="s">
        <v>577</v>
      </c>
      <c r="E118" s="310" t="s">
        <v>579</v>
      </c>
      <c r="F118" s="310" t="s">
        <v>31</v>
      </c>
      <c r="G118" s="310"/>
      <c r="H118" s="310"/>
      <c r="I118" s="310"/>
    </row>
    <row r="119" spans="1:9" ht="12.75">
      <c r="A119" s="310" t="s">
        <v>576</v>
      </c>
      <c r="B119" s="310"/>
      <c r="C119" s="310" t="s">
        <v>514</v>
      </c>
      <c r="D119" s="310" t="s">
        <v>578</v>
      </c>
      <c r="E119" s="310" t="s">
        <v>496</v>
      </c>
      <c r="F119" s="310"/>
      <c r="G119" s="310"/>
      <c r="H119" s="310"/>
      <c r="I119" s="310"/>
    </row>
    <row r="120" spans="1:9" ht="12.75">
      <c r="A120" s="310"/>
      <c r="B120" s="310"/>
      <c r="C120" s="310"/>
      <c r="D120" s="310"/>
      <c r="E120" s="310" t="s">
        <v>497</v>
      </c>
      <c r="F120" s="310"/>
      <c r="G120" s="310"/>
      <c r="H120" s="310"/>
      <c r="I120" s="310"/>
    </row>
    <row r="121" spans="1:9" ht="12.75">
      <c r="A121" s="310"/>
      <c r="B121" s="310"/>
      <c r="C121" s="310"/>
      <c r="D121" s="310"/>
      <c r="E121" s="310" t="s">
        <v>580</v>
      </c>
      <c r="F121" s="310" t="s">
        <v>517</v>
      </c>
      <c r="G121" s="310" t="s">
        <v>519</v>
      </c>
      <c r="H121" s="310" t="s">
        <v>521</v>
      </c>
      <c r="I121" s="310" t="s">
        <v>522</v>
      </c>
    </row>
    <row r="122" spans="1:9" ht="12.75">
      <c r="A122" s="310"/>
      <c r="B122" s="310"/>
      <c r="C122" s="310"/>
      <c r="D122" s="310"/>
      <c r="E122" s="310"/>
      <c r="F122" s="310" t="s">
        <v>498</v>
      </c>
      <c r="G122" s="310" t="s">
        <v>499</v>
      </c>
      <c r="H122" s="310" t="s">
        <v>500</v>
      </c>
      <c r="I122" s="310" t="s">
        <v>520</v>
      </c>
    </row>
    <row r="123" spans="1:9" ht="12.75">
      <c r="A123" s="310"/>
      <c r="B123" s="310"/>
      <c r="C123" s="310"/>
      <c r="D123" s="310"/>
      <c r="E123" s="310"/>
      <c r="F123" s="310" t="s">
        <v>518</v>
      </c>
      <c r="G123" s="310" t="s">
        <v>520</v>
      </c>
      <c r="H123" s="310" t="s">
        <v>520</v>
      </c>
      <c r="I123" s="310"/>
    </row>
    <row r="124" spans="1:9" ht="12.75">
      <c r="A124" s="315">
        <v>1</v>
      </c>
      <c r="B124" s="315">
        <v>2</v>
      </c>
      <c r="C124" s="315">
        <v>3</v>
      </c>
      <c r="D124" s="315">
        <v>4</v>
      </c>
      <c r="E124" s="316">
        <v>44200</v>
      </c>
      <c r="F124" s="315">
        <v>5</v>
      </c>
      <c r="G124" s="315">
        <v>6</v>
      </c>
      <c r="H124" s="315">
        <v>7</v>
      </c>
      <c r="I124" s="315">
        <v>8</v>
      </c>
    </row>
    <row r="125" spans="1:9" ht="12.75">
      <c r="A125" s="226" t="s">
        <v>476</v>
      </c>
      <c r="B125" s="226" t="s">
        <v>581</v>
      </c>
      <c r="C125" s="226">
        <v>26000</v>
      </c>
      <c r="D125" s="226"/>
      <c r="E125" s="226">
        <v>240</v>
      </c>
      <c r="F125" s="309">
        <v>2521738.96</v>
      </c>
      <c r="G125" s="309">
        <v>2628365.14</v>
      </c>
      <c r="H125" s="309">
        <v>2626365.18</v>
      </c>
      <c r="I125" s="226"/>
    </row>
    <row r="126" spans="1:9" ht="12.75">
      <c r="A126" s="226"/>
      <c r="B126" s="226" t="s">
        <v>41</v>
      </c>
      <c r="C126" s="226"/>
      <c r="D126" s="226"/>
      <c r="E126" s="226"/>
      <c r="F126" s="226"/>
      <c r="G126" s="226"/>
      <c r="H126" s="226"/>
      <c r="I126" s="226"/>
    </row>
    <row r="127" spans="1:9" ht="165.75">
      <c r="A127" s="226" t="s">
        <v>477</v>
      </c>
      <c r="B127" s="311" t="s">
        <v>582</v>
      </c>
      <c r="C127" s="226">
        <v>26100</v>
      </c>
      <c r="D127" s="226"/>
      <c r="E127" s="226"/>
      <c r="F127" s="226">
        <v>0</v>
      </c>
      <c r="G127" s="226">
        <v>0</v>
      </c>
      <c r="H127" s="226">
        <v>0</v>
      </c>
      <c r="I127" s="226">
        <v>0</v>
      </c>
    </row>
    <row r="128" spans="1:9" ht="51">
      <c r="A128" s="226" t="s">
        <v>583</v>
      </c>
      <c r="B128" s="311" t="s">
        <v>584</v>
      </c>
      <c r="C128" s="226">
        <v>26200</v>
      </c>
      <c r="D128" s="226"/>
      <c r="E128" s="226">
        <v>240</v>
      </c>
      <c r="F128" s="226">
        <v>0</v>
      </c>
      <c r="G128" s="226">
        <v>0</v>
      </c>
      <c r="H128" s="226">
        <v>0</v>
      </c>
      <c r="I128" s="226">
        <v>0</v>
      </c>
    </row>
    <row r="129" spans="1:9" ht="51">
      <c r="A129" s="310" t="s">
        <v>585</v>
      </c>
      <c r="B129" s="317" t="s">
        <v>586</v>
      </c>
      <c r="C129" s="310">
        <v>26300</v>
      </c>
      <c r="D129" s="310"/>
      <c r="E129" s="310">
        <v>240</v>
      </c>
      <c r="F129" s="318">
        <v>542878.04</v>
      </c>
      <c r="G129" s="318">
        <v>711836.85</v>
      </c>
      <c r="H129" s="318">
        <v>869908.97</v>
      </c>
      <c r="I129" s="310">
        <v>0</v>
      </c>
    </row>
    <row r="130" spans="1:9" ht="12.75">
      <c r="A130" s="226"/>
      <c r="B130" s="311" t="s">
        <v>41</v>
      </c>
      <c r="C130" s="226"/>
      <c r="D130" s="226"/>
      <c r="E130" s="226"/>
      <c r="F130" s="226"/>
      <c r="G130" s="226"/>
      <c r="H130" s="226"/>
      <c r="I130" s="226"/>
    </row>
    <row r="131" spans="1:9" ht="12.75">
      <c r="A131" s="226" t="s">
        <v>587</v>
      </c>
      <c r="B131" s="311" t="s">
        <v>134</v>
      </c>
      <c r="C131" s="226">
        <v>26310</v>
      </c>
      <c r="D131" s="226"/>
      <c r="E131" s="226"/>
      <c r="F131" s="309">
        <v>128383.87</v>
      </c>
      <c r="G131" s="309">
        <v>213135.87</v>
      </c>
      <c r="H131" s="309">
        <v>213135.37</v>
      </c>
      <c r="I131" s="226">
        <v>0</v>
      </c>
    </row>
    <row r="132" spans="1:9" ht="12.75">
      <c r="A132" s="226"/>
      <c r="B132" s="311" t="s">
        <v>57</v>
      </c>
      <c r="C132" s="226"/>
      <c r="D132" s="226"/>
      <c r="E132" s="226"/>
      <c r="F132" s="226"/>
      <c r="G132" s="226"/>
      <c r="H132" s="226"/>
      <c r="I132" s="226"/>
    </row>
    <row r="133" spans="1:9" ht="12.75">
      <c r="A133" s="226" t="s">
        <v>588</v>
      </c>
      <c r="B133" s="311" t="s">
        <v>141</v>
      </c>
      <c r="C133" s="226">
        <v>26320</v>
      </c>
      <c r="D133" s="226"/>
      <c r="E133" s="226"/>
      <c r="F133" s="309">
        <v>414494.17</v>
      </c>
      <c r="G133" s="309">
        <v>203889.17</v>
      </c>
      <c r="H133" s="309">
        <v>203889.17</v>
      </c>
      <c r="I133" s="226">
        <v>0</v>
      </c>
    </row>
    <row r="134" spans="1:9" ht="51">
      <c r="A134" s="310" t="s">
        <v>589</v>
      </c>
      <c r="B134" s="317" t="s">
        <v>590</v>
      </c>
      <c r="C134" s="310">
        <v>26400</v>
      </c>
      <c r="D134" s="310"/>
      <c r="E134" s="310">
        <v>240</v>
      </c>
      <c r="F134" s="318">
        <v>1978860.92</v>
      </c>
      <c r="G134" s="318">
        <v>1916528.29</v>
      </c>
      <c r="H134" s="318">
        <v>1756456.21</v>
      </c>
      <c r="I134" s="310">
        <v>0</v>
      </c>
    </row>
    <row r="135" spans="1:9" ht="12.75">
      <c r="A135" s="226"/>
      <c r="B135" s="311" t="s">
        <v>41</v>
      </c>
      <c r="C135" s="226"/>
      <c r="D135" s="226"/>
      <c r="E135" s="226"/>
      <c r="F135" s="226"/>
      <c r="G135" s="226"/>
      <c r="H135" s="226"/>
      <c r="I135" s="226"/>
    </row>
    <row r="136" spans="1:9" ht="38.25">
      <c r="A136" s="226" t="s">
        <v>591</v>
      </c>
      <c r="B136" s="311" t="s">
        <v>133</v>
      </c>
      <c r="C136" s="226">
        <v>26410</v>
      </c>
      <c r="D136" s="226"/>
      <c r="E136" s="226">
        <v>240</v>
      </c>
      <c r="F136" s="309">
        <v>292658.37</v>
      </c>
      <c r="G136" s="226">
        <v>0</v>
      </c>
      <c r="H136" s="226">
        <v>0</v>
      </c>
      <c r="I136" s="226">
        <v>0</v>
      </c>
    </row>
    <row r="137" spans="1:9" ht="12.75">
      <c r="A137" s="226"/>
      <c r="B137" s="311" t="s">
        <v>41</v>
      </c>
      <c r="C137" s="226"/>
      <c r="D137" s="226"/>
      <c r="E137" s="226"/>
      <c r="F137" s="226"/>
      <c r="G137" s="226"/>
      <c r="H137" s="226"/>
      <c r="I137" s="226"/>
    </row>
    <row r="138" spans="1:9" ht="12.75">
      <c r="A138" s="226" t="s">
        <v>592</v>
      </c>
      <c r="B138" s="311" t="s">
        <v>134</v>
      </c>
      <c r="C138" s="226">
        <v>26411</v>
      </c>
      <c r="D138" s="226"/>
      <c r="E138" s="226">
        <v>244</v>
      </c>
      <c r="F138" s="226">
        <v>0</v>
      </c>
      <c r="G138" s="226">
        <v>0</v>
      </c>
      <c r="H138" s="226">
        <v>0</v>
      </c>
      <c r="I138" s="226">
        <v>0</v>
      </c>
    </row>
    <row r="139" spans="1:9" ht="12.75">
      <c r="A139" s="226" t="s">
        <v>593</v>
      </c>
      <c r="B139" s="311" t="s">
        <v>141</v>
      </c>
      <c r="C139" s="226">
        <v>26412</v>
      </c>
      <c r="D139" s="226"/>
      <c r="E139" s="226"/>
      <c r="F139" s="226">
        <v>0</v>
      </c>
      <c r="G139" s="226">
        <v>0</v>
      </c>
      <c r="H139" s="226">
        <v>0</v>
      </c>
      <c r="I139" s="226">
        <v>0</v>
      </c>
    </row>
    <row r="140" spans="1:9" ht="38.25">
      <c r="A140" s="226" t="s">
        <v>594</v>
      </c>
      <c r="B140" s="311" t="s">
        <v>595</v>
      </c>
      <c r="C140" s="226">
        <v>26420</v>
      </c>
      <c r="D140" s="226"/>
      <c r="E140" s="226">
        <v>244</v>
      </c>
      <c r="F140" s="226">
        <v>0</v>
      </c>
      <c r="G140" s="226">
        <v>0</v>
      </c>
      <c r="H140" s="226">
        <v>0</v>
      </c>
      <c r="I140" s="226">
        <v>0</v>
      </c>
    </row>
    <row r="141" spans="1:9" ht="12.75">
      <c r="A141" s="226"/>
      <c r="B141" s="311" t="s">
        <v>41</v>
      </c>
      <c r="C141" s="226"/>
      <c r="D141" s="226"/>
      <c r="E141" s="226"/>
      <c r="F141" s="226"/>
      <c r="G141" s="226"/>
      <c r="H141" s="226"/>
      <c r="I141" s="226"/>
    </row>
    <row r="142" spans="1:9" ht="12.75">
      <c r="A142" s="226" t="s">
        <v>596</v>
      </c>
      <c r="B142" s="311" t="s">
        <v>134</v>
      </c>
      <c r="C142" s="226">
        <v>26421</v>
      </c>
      <c r="D142" s="226"/>
      <c r="E142" s="226">
        <v>244</v>
      </c>
      <c r="F142" s="226">
        <v>0</v>
      </c>
      <c r="G142" s="226">
        <v>0</v>
      </c>
      <c r="H142" s="226">
        <v>0</v>
      </c>
      <c r="I142" s="226">
        <v>0</v>
      </c>
    </row>
    <row r="143" spans="1:9" ht="12.75">
      <c r="A143" s="226"/>
      <c r="B143" s="311" t="s">
        <v>57</v>
      </c>
      <c r="C143" s="226"/>
      <c r="D143" s="226"/>
      <c r="E143" s="226"/>
      <c r="F143" s="226"/>
      <c r="G143" s="226"/>
      <c r="H143" s="226"/>
      <c r="I143" s="226"/>
    </row>
    <row r="144" spans="1:9" ht="12.75">
      <c r="A144" s="226" t="s">
        <v>597</v>
      </c>
      <c r="B144" s="311" t="s">
        <v>141</v>
      </c>
      <c r="C144" s="226">
        <v>26422</v>
      </c>
      <c r="D144" s="226"/>
      <c r="E144" s="226"/>
      <c r="F144" s="226">
        <v>0</v>
      </c>
      <c r="G144" s="226">
        <v>0</v>
      </c>
      <c r="H144" s="226">
        <v>0</v>
      </c>
      <c r="I144" s="226">
        <v>0</v>
      </c>
    </row>
    <row r="145" spans="1:9" ht="25.5">
      <c r="A145" s="226" t="s">
        <v>598</v>
      </c>
      <c r="B145" s="311" t="s">
        <v>599</v>
      </c>
      <c r="C145" s="226">
        <v>26430</v>
      </c>
      <c r="D145" s="226"/>
      <c r="E145" s="226"/>
      <c r="F145" s="226">
        <v>0</v>
      </c>
      <c r="G145" s="226">
        <v>0</v>
      </c>
      <c r="H145" s="226">
        <v>0</v>
      </c>
      <c r="I145" s="226">
        <v>0</v>
      </c>
    </row>
    <row r="146" spans="1:9" ht="12.75">
      <c r="A146" s="226"/>
      <c r="B146" s="311" t="s">
        <v>57</v>
      </c>
      <c r="C146" s="226"/>
      <c r="D146" s="226"/>
      <c r="E146" s="226"/>
      <c r="F146" s="226"/>
      <c r="G146" s="226"/>
      <c r="H146" s="226"/>
      <c r="I146" s="226"/>
    </row>
    <row r="147" spans="1:9" ht="25.5">
      <c r="A147" s="226" t="s">
        <v>600</v>
      </c>
      <c r="B147" s="311" t="s">
        <v>138</v>
      </c>
      <c r="C147" s="226">
        <v>26440</v>
      </c>
      <c r="D147" s="226"/>
      <c r="E147" s="226"/>
      <c r="F147" s="226">
        <v>0</v>
      </c>
      <c r="G147" s="226">
        <v>0</v>
      </c>
      <c r="H147" s="226">
        <v>0</v>
      </c>
      <c r="I147" s="226">
        <v>0</v>
      </c>
    </row>
    <row r="148" spans="1:9" ht="12.75">
      <c r="A148" s="226"/>
      <c r="B148" s="311" t="s">
        <v>41</v>
      </c>
      <c r="C148" s="226"/>
      <c r="D148" s="226"/>
      <c r="E148" s="226"/>
      <c r="F148" s="226"/>
      <c r="G148" s="226"/>
      <c r="H148" s="226"/>
      <c r="I148" s="226"/>
    </row>
    <row r="149" spans="1:9" ht="12.75">
      <c r="A149" s="226" t="s">
        <v>601</v>
      </c>
      <c r="B149" s="311" t="s">
        <v>134</v>
      </c>
      <c r="C149" s="226">
        <v>26441</v>
      </c>
      <c r="D149" s="226"/>
      <c r="E149" s="226">
        <v>244</v>
      </c>
      <c r="F149" s="226">
        <v>0</v>
      </c>
      <c r="G149" s="226">
        <v>0</v>
      </c>
      <c r="H149" s="226">
        <v>0</v>
      </c>
      <c r="I149" s="226">
        <v>0</v>
      </c>
    </row>
    <row r="150" spans="1:9" ht="12.75">
      <c r="A150" s="226" t="s">
        <v>602</v>
      </c>
      <c r="B150" s="311" t="s">
        <v>141</v>
      </c>
      <c r="C150" s="226">
        <v>26442</v>
      </c>
      <c r="D150" s="226"/>
      <c r="E150" s="226"/>
      <c r="F150" s="226">
        <v>0</v>
      </c>
      <c r="G150" s="226">
        <v>0</v>
      </c>
      <c r="H150" s="226">
        <v>0</v>
      </c>
      <c r="I150" s="226">
        <v>0</v>
      </c>
    </row>
    <row r="151" spans="1:9" ht="12.75">
      <c r="A151" s="226" t="s">
        <v>603</v>
      </c>
      <c r="B151" s="311" t="s">
        <v>139</v>
      </c>
      <c r="C151" s="226">
        <v>26450</v>
      </c>
      <c r="D151" s="226"/>
      <c r="E151" s="226"/>
      <c r="F151" s="226">
        <v>0</v>
      </c>
      <c r="G151" s="226">
        <v>0</v>
      </c>
      <c r="H151" s="226">
        <v>0</v>
      </c>
      <c r="I151" s="226">
        <v>0</v>
      </c>
    </row>
    <row r="152" spans="1:9" ht="12.75">
      <c r="A152" s="226"/>
      <c r="B152" s="311" t="s">
        <v>41</v>
      </c>
      <c r="C152" s="226"/>
      <c r="D152" s="226"/>
      <c r="E152" s="226"/>
      <c r="F152" s="226"/>
      <c r="G152" s="226"/>
      <c r="H152" s="226"/>
      <c r="I152" s="226"/>
    </row>
    <row r="153" spans="1:9" ht="12.75">
      <c r="A153" s="226" t="s">
        <v>604</v>
      </c>
      <c r="B153" s="311" t="s">
        <v>134</v>
      </c>
      <c r="C153" s="226">
        <v>26451</v>
      </c>
      <c r="D153" s="226"/>
      <c r="E153" s="226"/>
      <c r="F153" s="226">
        <v>0</v>
      </c>
      <c r="G153" s="226">
        <v>0</v>
      </c>
      <c r="H153" s="226">
        <v>0</v>
      </c>
      <c r="I153" s="226">
        <v>0</v>
      </c>
    </row>
    <row r="154" spans="1:9" ht="12.75">
      <c r="A154" s="226"/>
      <c r="B154" s="311" t="s">
        <v>57</v>
      </c>
      <c r="C154" s="226"/>
      <c r="D154" s="226"/>
      <c r="E154" s="226"/>
      <c r="F154" s="226"/>
      <c r="G154" s="226"/>
      <c r="H154" s="226"/>
      <c r="I154" s="226"/>
    </row>
    <row r="155" spans="1:9" ht="12.75">
      <c r="A155" s="226" t="s">
        <v>605</v>
      </c>
      <c r="B155" s="311" t="s">
        <v>141</v>
      </c>
      <c r="C155" s="226">
        <v>26452</v>
      </c>
      <c r="D155" s="226"/>
      <c r="E155" s="226"/>
      <c r="F155" s="226">
        <v>0</v>
      </c>
      <c r="G155" s="226">
        <v>0</v>
      </c>
      <c r="H155" s="226">
        <v>0</v>
      </c>
      <c r="I155" s="226">
        <v>0</v>
      </c>
    </row>
    <row r="156" spans="1:9" ht="51">
      <c r="A156" s="312" t="s">
        <v>606</v>
      </c>
      <c r="B156" s="311" t="s">
        <v>607</v>
      </c>
      <c r="C156" s="226">
        <v>26500</v>
      </c>
      <c r="D156" s="226"/>
      <c r="E156" s="226"/>
      <c r="F156" s="309">
        <v>292658.37</v>
      </c>
      <c r="G156" s="309">
        <v>103152.37</v>
      </c>
      <c r="H156" s="309">
        <v>103152.37</v>
      </c>
      <c r="I156" s="226">
        <v>0</v>
      </c>
    </row>
    <row r="157" spans="1:9" ht="12.75">
      <c r="A157" s="312"/>
      <c r="B157" s="311" t="s">
        <v>143</v>
      </c>
      <c r="C157" s="226"/>
      <c r="D157" s="226"/>
      <c r="E157" s="226"/>
      <c r="F157" s="226"/>
      <c r="G157" s="226"/>
      <c r="H157" s="226"/>
      <c r="I157" s="226"/>
    </row>
    <row r="158" spans="1:9" ht="38.25">
      <c r="A158" s="312" t="s">
        <v>239</v>
      </c>
      <c r="B158" s="311" t="s">
        <v>608</v>
      </c>
      <c r="C158" s="226">
        <v>26500</v>
      </c>
      <c r="D158" s="226">
        <v>2021</v>
      </c>
      <c r="E158" s="226">
        <v>244</v>
      </c>
      <c r="F158" s="309">
        <v>292658.37</v>
      </c>
      <c r="G158" s="309">
        <v>103152.37</v>
      </c>
      <c r="H158" s="309">
        <v>103152.37</v>
      </c>
      <c r="I158" s="226">
        <v>0</v>
      </c>
    </row>
    <row r="159" spans="1:9" ht="51">
      <c r="A159" s="312" t="s">
        <v>609</v>
      </c>
      <c r="B159" s="311" t="s">
        <v>610</v>
      </c>
      <c r="C159" s="226">
        <v>26600</v>
      </c>
      <c r="D159" s="226"/>
      <c r="E159" s="226"/>
      <c r="F159" s="309">
        <v>1686202.55</v>
      </c>
      <c r="G159" s="309">
        <v>1973338.23</v>
      </c>
      <c r="H159" s="309">
        <v>1813456.21</v>
      </c>
      <c r="I159" s="226">
        <v>0</v>
      </c>
    </row>
    <row r="160" spans="1:9" ht="12.75">
      <c r="A160" s="312"/>
      <c r="B160" s="311" t="s">
        <v>143</v>
      </c>
      <c r="C160" s="226"/>
      <c r="D160" s="226"/>
      <c r="E160" s="226"/>
      <c r="F160" s="226"/>
      <c r="G160" s="226"/>
      <c r="H160" s="226"/>
      <c r="I160" s="226"/>
    </row>
    <row r="161" spans="1:9" ht="51">
      <c r="A161" s="312" t="s">
        <v>494</v>
      </c>
      <c r="B161" s="311" t="s">
        <v>611</v>
      </c>
      <c r="C161" s="226">
        <v>26600</v>
      </c>
      <c r="D161" s="226">
        <v>2021</v>
      </c>
      <c r="E161" s="226">
        <v>244</v>
      </c>
      <c r="F161" s="309">
        <v>1659720.21</v>
      </c>
      <c r="G161" s="309">
        <v>1916528.29</v>
      </c>
      <c r="H161" s="309">
        <v>1756456.21</v>
      </c>
      <c r="I161" s="226">
        <v>0</v>
      </c>
    </row>
    <row r="162" spans="1:9" ht="51">
      <c r="A162" s="312" t="s">
        <v>2526</v>
      </c>
      <c r="B162" s="311" t="s">
        <v>611</v>
      </c>
      <c r="C162" s="226">
        <v>26600</v>
      </c>
      <c r="D162" s="226">
        <v>2021</v>
      </c>
      <c r="E162" s="226">
        <v>247</v>
      </c>
      <c r="F162" s="309">
        <v>26482.34</v>
      </c>
      <c r="G162" s="309">
        <v>56809.94</v>
      </c>
      <c r="H162" s="309">
        <v>57000</v>
      </c>
      <c r="I162" s="226">
        <v>0</v>
      </c>
    </row>
  </sheetData>
  <mergeCells count="4">
    <mergeCell ref="C7:G7"/>
    <mergeCell ref="C9:G9"/>
    <mergeCell ref="B1:I1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zoomScalePageLayoutView="0" workbookViewId="0" topLeftCell="A7">
      <selection activeCell="E42" sqref="E42"/>
    </sheetView>
  </sheetViews>
  <sheetFormatPr defaultColWidth="9.140625" defaultRowHeight="12.75"/>
  <cols>
    <col min="1" max="1" width="26.140625" style="0" customWidth="1"/>
    <col min="2" max="2" width="11.7109375" style="0" customWidth="1"/>
    <col min="4" max="4" width="9.421875" style="0" customWidth="1"/>
    <col min="5" max="5" width="11.8515625" style="0" customWidth="1"/>
    <col min="6" max="6" width="11.00390625" style="0" customWidth="1"/>
    <col min="11" max="11" width="11.28125" style="0" customWidth="1"/>
    <col min="13" max="13" width="11.140625" style="0" customWidth="1"/>
    <col min="15" max="15" width="12.8515625" style="0" customWidth="1"/>
    <col min="16" max="16" width="11.00390625" style="0" customWidth="1"/>
    <col min="17" max="17" width="13.00390625" style="0" customWidth="1"/>
  </cols>
  <sheetData>
    <row r="1" spans="1:18" ht="15.75">
      <c r="A1" s="406" t="s">
        <v>159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5.75">
      <c r="A2" s="406" t="s">
        <v>160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12.75">
      <c r="A3" s="471" t="s">
        <v>161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ht="12.75">
      <c r="A4" s="472" t="s">
        <v>162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ht="12.75">
      <c r="A5" s="473" t="s">
        <v>163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</row>
    <row r="6" spans="1:18" ht="12.75">
      <c r="A6" s="474" t="s">
        <v>164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</row>
    <row r="7" spans="1:18" ht="165.75">
      <c r="A7" s="62" t="s">
        <v>27</v>
      </c>
      <c r="B7" s="63" t="s">
        <v>165</v>
      </c>
      <c r="C7" s="63" t="s">
        <v>166</v>
      </c>
      <c r="D7" s="63" t="s">
        <v>167</v>
      </c>
      <c r="E7" s="63" t="s">
        <v>168</v>
      </c>
      <c r="F7" s="63" t="s">
        <v>169</v>
      </c>
      <c r="G7" s="63" t="s">
        <v>170</v>
      </c>
      <c r="H7" s="63" t="s">
        <v>171</v>
      </c>
      <c r="I7" s="63" t="s">
        <v>172</v>
      </c>
      <c r="J7" s="64" t="s">
        <v>173</v>
      </c>
      <c r="K7" s="65" t="s">
        <v>174</v>
      </c>
      <c r="L7" s="66" t="s">
        <v>175</v>
      </c>
      <c r="M7" s="67" t="s">
        <v>176</v>
      </c>
      <c r="N7" s="67" t="s">
        <v>177</v>
      </c>
      <c r="O7" s="68" t="s">
        <v>178</v>
      </c>
      <c r="P7" s="69" t="s">
        <v>179</v>
      </c>
      <c r="Q7" s="63" t="s">
        <v>180</v>
      </c>
      <c r="R7" s="63" t="s">
        <v>181</v>
      </c>
    </row>
    <row r="8" spans="1:18" ht="12.75">
      <c r="A8" s="70" t="s">
        <v>182</v>
      </c>
      <c r="B8" s="71">
        <f>B9+B10</f>
        <v>26</v>
      </c>
      <c r="C8" s="72">
        <v>25.75</v>
      </c>
      <c r="D8" s="72">
        <f aca="true" t="shared" si="0" ref="D8:N8">D9+D10</f>
        <v>104795.93845474426</v>
      </c>
      <c r="E8" s="72">
        <f t="shared" si="0"/>
        <v>0</v>
      </c>
      <c r="F8" s="72">
        <f t="shared" si="0"/>
        <v>46755.1110028859</v>
      </c>
      <c r="G8" s="72">
        <f t="shared" si="0"/>
        <v>123820.43189729784</v>
      </c>
      <c r="H8" s="72">
        <f t="shared" si="0"/>
        <v>15719.390768211639</v>
      </c>
      <c r="I8" s="72">
        <f t="shared" si="0"/>
        <v>25392.862010188033</v>
      </c>
      <c r="J8" s="73">
        <f>J9+J10</f>
        <v>445008.18683342537</v>
      </c>
      <c r="K8" s="74">
        <f>K9+K10</f>
        <v>761491.920966753</v>
      </c>
      <c r="L8" s="75">
        <f t="shared" si="0"/>
        <v>104795.89845474427</v>
      </c>
      <c r="M8" s="72">
        <f t="shared" si="0"/>
        <v>0</v>
      </c>
      <c r="N8" s="72">
        <f t="shared" si="0"/>
        <v>0</v>
      </c>
      <c r="O8" s="76">
        <f>O9+O10</f>
        <v>9242698.950055782</v>
      </c>
      <c r="P8" s="77">
        <f>P9+P10</f>
        <v>2793104.1600168566</v>
      </c>
      <c r="Q8" s="72">
        <v>29697</v>
      </c>
      <c r="R8" s="78">
        <v>100</v>
      </c>
    </row>
    <row r="9" spans="1:18" ht="25.5">
      <c r="A9" s="79" t="s">
        <v>183</v>
      </c>
      <c r="B9" s="71">
        <v>26</v>
      </c>
      <c r="C9" s="71">
        <v>25.9</v>
      </c>
      <c r="D9" s="80">
        <f>104650*C30</f>
        <v>104795.93845474426</v>
      </c>
      <c r="E9" s="81"/>
      <c r="F9" s="80">
        <f>46690*C30</f>
        <v>46755.1110028859</v>
      </c>
      <c r="G9" s="80">
        <f>123648*C30</f>
        <v>123820.43189729784</v>
      </c>
      <c r="H9" s="80">
        <f>15697.5*C30</f>
        <v>15719.390768211639</v>
      </c>
      <c r="I9" s="80">
        <f>25357.5*C30</f>
        <v>25392.862010188033</v>
      </c>
      <c r="J9" s="73">
        <f>444388.47*C30</f>
        <v>445008.18683342537</v>
      </c>
      <c r="K9" s="74">
        <f>SUM(D9:J9)</f>
        <v>761491.920966753</v>
      </c>
      <c r="L9" s="75">
        <f>104650*C30-0.04</f>
        <v>104795.89845474427</v>
      </c>
      <c r="M9" s="72"/>
      <c r="N9" s="72"/>
      <c r="O9" s="76">
        <f>K9*12+L9+M9+N9</f>
        <v>9242698.950055782</v>
      </c>
      <c r="P9" s="77">
        <f>(O9*0.302)*C31</f>
        <v>2793104.1600168566</v>
      </c>
      <c r="Q9" s="72"/>
      <c r="R9" s="78"/>
    </row>
    <row r="10" spans="1:18" ht="25.5">
      <c r="A10" s="79" t="s">
        <v>184</v>
      </c>
      <c r="B10" s="71"/>
      <c r="C10" s="71">
        <v>0</v>
      </c>
      <c r="D10" s="72">
        <v>0</v>
      </c>
      <c r="E10" s="82"/>
      <c r="F10" s="72"/>
      <c r="G10" s="72">
        <v>0</v>
      </c>
      <c r="H10" s="72">
        <v>0</v>
      </c>
      <c r="I10" s="72"/>
      <c r="J10" s="73"/>
      <c r="K10" s="74">
        <f aca="true" t="shared" si="1" ref="K10:K25">D10+E10+F10+G10+H10+I10+J10</f>
        <v>0</v>
      </c>
      <c r="L10" s="75"/>
      <c r="M10" s="72"/>
      <c r="N10" s="72"/>
      <c r="O10" s="76">
        <f aca="true" t="shared" si="2" ref="O10:O25">K10*12+L10+M10+N10</f>
        <v>0</v>
      </c>
      <c r="P10" s="77">
        <f aca="true" t="shared" si="3" ref="P10:P25">O10*30.2%</f>
        <v>0</v>
      </c>
      <c r="Q10" s="83"/>
      <c r="R10" s="84"/>
    </row>
    <row r="11" spans="1:18" ht="12.75">
      <c r="A11" s="70" t="s">
        <v>185</v>
      </c>
      <c r="B11" s="71">
        <f>B12+B13</f>
        <v>0</v>
      </c>
      <c r="C11" s="71">
        <f aca="true" t="shared" si="4" ref="C11:N11">C12+C13</f>
        <v>0</v>
      </c>
      <c r="D11" s="71">
        <f t="shared" si="4"/>
        <v>0</v>
      </c>
      <c r="E11" s="71">
        <f t="shared" si="4"/>
        <v>0</v>
      </c>
      <c r="F11" s="71">
        <f t="shared" si="4"/>
        <v>0</v>
      </c>
      <c r="G11" s="71">
        <f t="shared" si="4"/>
        <v>0</v>
      </c>
      <c r="H11" s="71">
        <f t="shared" si="4"/>
        <v>0</v>
      </c>
      <c r="I11" s="71">
        <f t="shared" si="4"/>
        <v>0</v>
      </c>
      <c r="J11" s="85">
        <f t="shared" si="4"/>
        <v>0</v>
      </c>
      <c r="K11" s="86">
        <f t="shared" si="1"/>
        <v>0</v>
      </c>
      <c r="L11" s="87">
        <f t="shared" si="4"/>
        <v>0</v>
      </c>
      <c r="M11" s="71">
        <f t="shared" si="4"/>
        <v>0</v>
      </c>
      <c r="N11" s="71">
        <f t="shared" si="4"/>
        <v>0</v>
      </c>
      <c r="O11" s="88">
        <f t="shared" si="2"/>
        <v>0</v>
      </c>
      <c r="P11" s="77">
        <f t="shared" si="3"/>
        <v>0</v>
      </c>
      <c r="Q11" s="83">
        <v>51728</v>
      </c>
      <c r="R11" s="84">
        <v>200</v>
      </c>
    </row>
    <row r="12" spans="1:18" ht="25.5">
      <c r="A12" s="79" t="s">
        <v>183</v>
      </c>
      <c r="B12" s="71"/>
      <c r="C12" s="71"/>
      <c r="D12" s="71"/>
      <c r="E12" s="89"/>
      <c r="F12" s="71"/>
      <c r="G12" s="71"/>
      <c r="H12" s="71"/>
      <c r="I12" s="71"/>
      <c r="J12" s="85"/>
      <c r="K12" s="86">
        <f t="shared" si="1"/>
        <v>0</v>
      </c>
      <c r="L12" s="87"/>
      <c r="M12" s="71"/>
      <c r="N12" s="71"/>
      <c r="O12" s="88">
        <f t="shared" si="2"/>
        <v>0</v>
      </c>
      <c r="P12" s="77">
        <f t="shared" si="3"/>
        <v>0</v>
      </c>
      <c r="Q12" s="83"/>
      <c r="R12" s="84"/>
    </row>
    <row r="13" spans="1:18" ht="25.5">
      <c r="A13" s="79" t="s">
        <v>184</v>
      </c>
      <c r="B13" s="71"/>
      <c r="C13" s="71"/>
      <c r="D13" s="71"/>
      <c r="E13" s="89"/>
      <c r="F13" s="71"/>
      <c r="G13" s="71"/>
      <c r="H13" s="71"/>
      <c r="I13" s="71"/>
      <c r="J13" s="85"/>
      <c r="K13" s="86">
        <f t="shared" si="1"/>
        <v>0</v>
      </c>
      <c r="L13" s="87"/>
      <c r="M13" s="71"/>
      <c r="N13" s="71"/>
      <c r="O13" s="88">
        <f t="shared" si="2"/>
        <v>0</v>
      </c>
      <c r="P13" s="77">
        <f t="shared" si="3"/>
        <v>0</v>
      </c>
      <c r="Q13" s="83"/>
      <c r="R13" s="84"/>
    </row>
    <row r="14" spans="1:18" ht="25.5">
      <c r="A14" s="70" t="s">
        <v>186</v>
      </c>
      <c r="B14" s="71">
        <f>B15+B16</f>
        <v>0</v>
      </c>
      <c r="C14" s="71">
        <f aca="true" t="shared" si="5" ref="C14:N14">C15+C16</f>
        <v>0</v>
      </c>
      <c r="D14" s="71">
        <f t="shared" si="5"/>
        <v>0</v>
      </c>
      <c r="E14" s="71">
        <f t="shared" si="5"/>
        <v>0</v>
      </c>
      <c r="F14" s="71">
        <f t="shared" si="5"/>
        <v>0</v>
      </c>
      <c r="G14" s="71">
        <f t="shared" si="5"/>
        <v>0</v>
      </c>
      <c r="H14" s="71">
        <f t="shared" si="5"/>
        <v>0</v>
      </c>
      <c r="I14" s="71">
        <f t="shared" si="5"/>
        <v>0</v>
      </c>
      <c r="J14" s="85">
        <f t="shared" si="5"/>
        <v>0</v>
      </c>
      <c r="K14" s="86">
        <f t="shared" si="1"/>
        <v>0</v>
      </c>
      <c r="L14" s="87">
        <f t="shared" si="5"/>
        <v>0</v>
      </c>
      <c r="M14" s="71">
        <f t="shared" si="5"/>
        <v>0</v>
      </c>
      <c r="N14" s="71">
        <f t="shared" si="5"/>
        <v>0</v>
      </c>
      <c r="O14" s="88">
        <f t="shared" si="2"/>
        <v>0</v>
      </c>
      <c r="P14" s="77">
        <f t="shared" si="3"/>
        <v>0</v>
      </c>
      <c r="Q14" s="83">
        <v>27282</v>
      </c>
      <c r="R14" s="84"/>
    </row>
    <row r="15" spans="1:18" ht="25.5">
      <c r="A15" s="79" t="s">
        <v>183</v>
      </c>
      <c r="B15" s="71"/>
      <c r="C15" s="71"/>
      <c r="D15" s="71"/>
      <c r="E15" s="89"/>
      <c r="F15" s="71"/>
      <c r="G15" s="71"/>
      <c r="H15" s="71"/>
      <c r="I15" s="71"/>
      <c r="J15" s="85"/>
      <c r="K15" s="86">
        <f t="shared" si="1"/>
        <v>0</v>
      </c>
      <c r="L15" s="87"/>
      <c r="M15" s="71"/>
      <c r="N15" s="71"/>
      <c r="O15" s="88">
        <f t="shared" si="2"/>
        <v>0</v>
      </c>
      <c r="P15" s="77">
        <f t="shared" si="3"/>
        <v>0</v>
      </c>
      <c r="Q15" s="83"/>
      <c r="R15" s="84"/>
    </row>
    <row r="16" spans="1:18" ht="25.5">
      <c r="A16" s="79" t="s">
        <v>184</v>
      </c>
      <c r="B16" s="71"/>
      <c r="C16" s="71"/>
      <c r="D16" s="71"/>
      <c r="E16" s="89"/>
      <c r="F16" s="71"/>
      <c r="G16" s="71"/>
      <c r="H16" s="71"/>
      <c r="I16" s="71"/>
      <c r="J16" s="85"/>
      <c r="K16" s="86">
        <f t="shared" si="1"/>
        <v>0</v>
      </c>
      <c r="L16" s="87"/>
      <c r="M16" s="71"/>
      <c r="N16" s="71"/>
      <c r="O16" s="88">
        <f t="shared" si="2"/>
        <v>0</v>
      </c>
      <c r="P16" s="77">
        <f t="shared" si="3"/>
        <v>0</v>
      </c>
      <c r="Q16" s="83"/>
      <c r="R16" s="84"/>
    </row>
    <row r="17" spans="1:18" ht="25.5">
      <c r="A17" s="70" t="s">
        <v>187</v>
      </c>
      <c r="B17" s="71">
        <f>B18+B19</f>
        <v>0</v>
      </c>
      <c r="C17" s="71">
        <f aca="true" t="shared" si="6" ref="C17:N17">C18+C19</f>
        <v>0</v>
      </c>
      <c r="D17" s="71">
        <f t="shared" si="6"/>
        <v>0</v>
      </c>
      <c r="E17" s="71">
        <f t="shared" si="6"/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si="6"/>
        <v>0</v>
      </c>
      <c r="J17" s="85">
        <f t="shared" si="6"/>
        <v>0</v>
      </c>
      <c r="K17" s="86">
        <f t="shared" si="1"/>
        <v>0</v>
      </c>
      <c r="L17" s="87">
        <f t="shared" si="6"/>
        <v>0</v>
      </c>
      <c r="M17" s="71">
        <f t="shared" si="6"/>
        <v>0</v>
      </c>
      <c r="N17" s="71">
        <f t="shared" si="6"/>
        <v>0</v>
      </c>
      <c r="O17" s="88">
        <f t="shared" si="2"/>
        <v>0</v>
      </c>
      <c r="P17" s="77">
        <f t="shared" si="3"/>
        <v>0</v>
      </c>
      <c r="Q17" s="83">
        <v>25864</v>
      </c>
      <c r="R17" s="84">
        <v>100</v>
      </c>
    </row>
    <row r="18" spans="1:18" ht="25.5">
      <c r="A18" s="79" t="s">
        <v>183</v>
      </c>
      <c r="B18" s="71"/>
      <c r="C18" s="71"/>
      <c r="D18" s="71"/>
      <c r="E18" s="90"/>
      <c r="F18" s="71"/>
      <c r="G18" s="71"/>
      <c r="H18" s="71"/>
      <c r="I18" s="71"/>
      <c r="J18" s="85"/>
      <c r="K18" s="86">
        <f t="shared" si="1"/>
        <v>0</v>
      </c>
      <c r="L18" s="87"/>
      <c r="M18" s="71"/>
      <c r="N18" s="71"/>
      <c r="O18" s="88">
        <f t="shared" si="2"/>
        <v>0</v>
      </c>
      <c r="P18" s="77">
        <f t="shared" si="3"/>
        <v>0</v>
      </c>
      <c r="Q18" s="83"/>
      <c r="R18" s="84"/>
    </row>
    <row r="19" spans="1:18" ht="25.5">
      <c r="A19" s="79" t="s">
        <v>184</v>
      </c>
      <c r="B19" s="71"/>
      <c r="C19" s="71"/>
      <c r="D19" s="71"/>
      <c r="E19" s="90"/>
      <c r="F19" s="71"/>
      <c r="G19" s="71"/>
      <c r="H19" s="71"/>
      <c r="I19" s="71"/>
      <c r="J19" s="85"/>
      <c r="K19" s="86">
        <f t="shared" si="1"/>
        <v>0</v>
      </c>
      <c r="L19" s="87"/>
      <c r="M19" s="71"/>
      <c r="N19" s="71"/>
      <c r="O19" s="88">
        <f t="shared" si="2"/>
        <v>0</v>
      </c>
      <c r="P19" s="77">
        <f t="shared" si="3"/>
        <v>0</v>
      </c>
      <c r="Q19" s="83"/>
      <c r="R19" s="84"/>
    </row>
    <row r="20" spans="1:18" ht="12.75">
      <c r="A20" s="70" t="s">
        <v>188</v>
      </c>
      <c r="B20" s="71">
        <f>B21+B22</f>
        <v>0</v>
      </c>
      <c r="C20" s="71">
        <f aca="true" t="shared" si="7" ref="C20:N20">C21+C22</f>
        <v>0</v>
      </c>
      <c r="D20" s="71">
        <f t="shared" si="7"/>
        <v>0</v>
      </c>
      <c r="E20" s="71">
        <f t="shared" si="7"/>
        <v>0</v>
      </c>
      <c r="F20" s="71">
        <f t="shared" si="7"/>
        <v>0</v>
      </c>
      <c r="G20" s="71">
        <f t="shared" si="7"/>
        <v>0</v>
      </c>
      <c r="H20" s="71">
        <f t="shared" si="7"/>
        <v>0</v>
      </c>
      <c r="I20" s="71">
        <f t="shared" si="7"/>
        <v>0</v>
      </c>
      <c r="J20" s="85">
        <f t="shared" si="7"/>
        <v>0</v>
      </c>
      <c r="K20" s="86">
        <f t="shared" si="1"/>
        <v>0</v>
      </c>
      <c r="L20" s="87">
        <f t="shared" si="7"/>
        <v>0</v>
      </c>
      <c r="M20" s="71">
        <f t="shared" si="7"/>
        <v>0</v>
      </c>
      <c r="N20" s="71">
        <f t="shared" si="7"/>
        <v>0</v>
      </c>
      <c r="O20" s="88">
        <f t="shared" si="2"/>
        <v>0</v>
      </c>
      <c r="P20" s="77">
        <f t="shared" si="3"/>
        <v>0</v>
      </c>
      <c r="Q20" s="83">
        <v>27282</v>
      </c>
      <c r="R20" s="84">
        <v>100</v>
      </c>
    </row>
    <row r="21" spans="1:18" ht="25.5">
      <c r="A21" s="79" t="s">
        <v>183</v>
      </c>
      <c r="B21" s="71"/>
      <c r="C21" s="71"/>
      <c r="D21" s="71"/>
      <c r="E21" s="90"/>
      <c r="F21" s="71"/>
      <c r="G21" s="71"/>
      <c r="H21" s="71"/>
      <c r="I21" s="71"/>
      <c r="J21" s="85"/>
      <c r="K21" s="86">
        <f t="shared" si="1"/>
        <v>0</v>
      </c>
      <c r="L21" s="87"/>
      <c r="M21" s="71"/>
      <c r="N21" s="71"/>
      <c r="O21" s="88">
        <f t="shared" si="2"/>
        <v>0</v>
      </c>
      <c r="P21" s="77">
        <f t="shared" si="3"/>
        <v>0</v>
      </c>
      <c r="Q21" s="83"/>
      <c r="R21" s="84"/>
    </row>
    <row r="22" spans="1:18" ht="25.5">
      <c r="A22" s="79" t="s">
        <v>184</v>
      </c>
      <c r="B22" s="71"/>
      <c r="C22" s="71"/>
      <c r="D22" s="71"/>
      <c r="E22" s="90"/>
      <c r="F22" s="71"/>
      <c r="G22" s="71"/>
      <c r="H22" s="71"/>
      <c r="I22" s="71"/>
      <c r="J22" s="85"/>
      <c r="K22" s="86">
        <f t="shared" si="1"/>
        <v>0</v>
      </c>
      <c r="L22" s="87"/>
      <c r="M22" s="71"/>
      <c r="N22" s="71"/>
      <c r="O22" s="88">
        <f t="shared" si="2"/>
        <v>0</v>
      </c>
      <c r="P22" s="77">
        <f t="shared" si="3"/>
        <v>0</v>
      </c>
      <c r="Q22" s="83"/>
      <c r="R22" s="84"/>
    </row>
    <row r="23" spans="1:18" ht="25.5">
      <c r="A23" s="70" t="s">
        <v>189</v>
      </c>
      <c r="B23" s="71">
        <f>B24+B25</f>
        <v>0</v>
      </c>
      <c r="C23" s="71">
        <f aca="true" t="shared" si="8" ref="C23:N23">C24+C25</f>
        <v>0</v>
      </c>
      <c r="D23" s="71">
        <f t="shared" si="8"/>
        <v>0</v>
      </c>
      <c r="E23" s="71">
        <f t="shared" si="8"/>
        <v>0</v>
      </c>
      <c r="F23" s="71">
        <f t="shared" si="8"/>
        <v>0</v>
      </c>
      <c r="G23" s="71">
        <f t="shared" si="8"/>
        <v>0</v>
      </c>
      <c r="H23" s="71">
        <f t="shared" si="8"/>
        <v>0</v>
      </c>
      <c r="I23" s="71">
        <f t="shared" si="8"/>
        <v>0</v>
      </c>
      <c r="J23" s="85">
        <f t="shared" si="8"/>
        <v>0</v>
      </c>
      <c r="K23" s="86">
        <f t="shared" si="8"/>
        <v>0</v>
      </c>
      <c r="L23" s="87">
        <f t="shared" si="8"/>
        <v>0</v>
      </c>
      <c r="M23" s="71">
        <f t="shared" si="8"/>
        <v>0</v>
      </c>
      <c r="N23" s="71">
        <f t="shared" si="8"/>
        <v>0</v>
      </c>
      <c r="O23" s="88">
        <f t="shared" si="2"/>
        <v>0</v>
      </c>
      <c r="P23" s="77">
        <f t="shared" si="3"/>
        <v>0</v>
      </c>
      <c r="Q23" s="71"/>
      <c r="R23" s="84"/>
    </row>
    <row r="24" spans="1:18" ht="25.5">
      <c r="A24" s="91" t="s">
        <v>190</v>
      </c>
      <c r="B24" s="71"/>
      <c r="C24" s="71"/>
      <c r="D24" s="80"/>
      <c r="E24" s="80"/>
      <c r="F24" s="80"/>
      <c r="G24" s="80"/>
      <c r="H24" s="80"/>
      <c r="I24" s="80"/>
      <c r="J24" s="73"/>
      <c r="K24" s="74">
        <f t="shared" si="1"/>
        <v>0</v>
      </c>
      <c r="L24" s="75"/>
      <c r="M24" s="72"/>
      <c r="N24" s="72"/>
      <c r="O24" s="88">
        <f t="shared" si="2"/>
        <v>0</v>
      </c>
      <c r="P24" s="77">
        <f t="shared" si="3"/>
        <v>0</v>
      </c>
      <c r="Q24" s="71"/>
      <c r="R24" s="84"/>
    </row>
    <row r="25" spans="1:18" ht="25.5">
      <c r="A25" s="91" t="s">
        <v>191</v>
      </c>
      <c r="B25" s="71"/>
      <c r="C25" s="71"/>
      <c r="D25" s="80"/>
      <c r="E25" s="80"/>
      <c r="F25" s="80"/>
      <c r="G25" s="80"/>
      <c r="H25" s="80"/>
      <c r="I25" s="80"/>
      <c r="J25" s="73"/>
      <c r="K25" s="74">
        <f t="shared" si="1"/>
        <v>0</v>
      </c>
      <c r="L25" s="75"/>
      <c r="M25" s="72"/>
      <c r="N25" s="72"/>
      <c r="O25" s="88">
        <f t="shared" si="2"/>
        <v>0</v>
      </c>
      <c r="P25" s="77">
        <f t="shared" si="3"/>
        <v>0</v>
      </c>
      <c r="Q25" s="71"/>
      <c r="R25" s="84"/>
    </row>
    <row r="26" spans="1:18" ht="12.75">
      <c r="A26" s="79" t="s">
        <v>192</v>
      </c>
      <c r="B26" s="71">
        <f>B8+B11+B14+B17+B20+B23</f>
        <v>26</v>
      </c>
      <c r="C26" s="71">
        <f aca="true" t="shared" si="9" ref="C26:J26">C8+C11+C14+C17+C20+C23</f>
        <v>25.75</v>
      </c>
      <c r="D26" s="72">
        <f>(D8+D11+D14+D17+D20+D23)</f>
        <v>104795.93845474426</v>
      </c>
      <c r="E26" s="72">
        <f t="shared" si="9"/>
        <v>0</v>
      </c>
      <c r="F26" s="72">
        <f t="shared" si="9"/>
        <v>46755.1110028859</v>
      </c>
      <c r="G26" s="72">
        <f t="shared" si="9"/>
        <v>123820.43189729784</v>
      </c>
      <c r="H26" s="72">
        <f t="shared" si="9"/>
        <v>15719.390768211639</v>
      </c>
      <c r="I26" s="72">
        <f t="shared" si="9"/>
        <v>25392.862010188033</v>
      </c>
      <c r="J26" s="73">
        <f t="shared" si="9"/>
        <v>445008.18683342537</v>
      </c>
      <c r="K26" s="74">
        <f>(D26+E26+F26+G26+H26+I26+J26)</f>
        <v>761491.920966753</v>
      </c>
      <c r="L26" s="75">
        <f>L8+L11+L14+L17+L20+L23</f>
        <v>104795.89845474427</v>
      </c>
      <c r="M26" s="72">
        <f>M8+M11+M14+M17+M20+M23</f>
        <v>0</v>
      </c>
      <c r="N26" s="72">
        <f>N8+N11+N14+N17+N20+N23</f>
        <v>0</v>
      </c>
      <c r="O26" s="76">
        <f>(K26*12+L26+M26+N26)</f>
        <v>9242698.950055782</v>
      </c>
      <c r="P26" s="77">
        <f>P8</f>
        <v>2793104.1600168566</v>
      </c>
      <c r="Q26" s="71"/>
      <c r="R26" s="84"/>
    </row>
    <row r="27" spans="1:18" ht="15.75">
      <c r="A27" s="92" t="s">
        <v>193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94"/>
    </row>
    <row r="28" spans="1:18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5"/>
      <c r="P28" s="3"/>
      <c r="Q28" s="3"/>
      <c r="R28" s="3"/>
    </row>
    <row r="29" spans="1:18" ht="12.75" hidden="1">
      <c r="A29" s="3" t="s">
        <v>194</v>
      </c>
      <c r="B29" s="3">
        <v>9229827.6</v>
      </c>
      <c r="C29" s="95">
        <f>B29-O8</f>
        <v>-12871.350055782124</v>
      </c>
      <c r="D29" s="3">
        <f>C29/12</f>
        <v>-1072.6125046485104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4" ht="12.75" hidden="1">
      <c r="A30" t="s">
        <v>195</v>
      </c>
      <c r="B30" s="96">
        <f>6892687+700000+1000000+650011.95</f>
        <v>9242698.95</v>
      </c>
      <c r="C30" s="97">
        <f>B30/B29</f>
        <v>1.001394538506873</v>
      </c>
      <c r="D30" s="98" t="s">
        <v>196</v>
      </c>
    </row>
    <row r="31" spans="1:3" ht="12.75" hidden="1">
      <c r="A31">
        <v>213</v>
      </c>
      <c r="B31" s="96">
        <f>2081591.47+200000+300000+211512.69</f>
        <v>2793104.1599999997</v>
      </c>
      <c r="C31" s="99">
        <f>B31/B32</f>
        <v>1.000648113884871</v>
      </c>
    </row>
    <row r="32" ht="12.75" hidden="1">
      <c r="B32" s="97">
        <f>B30*0.302</f>
        <v>2791295.0829</v>
      </c>
    </row>
    <row r="33" ht="12.75" hidden="1">
      <c r="C33" s="100"/>
    </row>
    <row r="34" spans="3:16" ht="12.75" hidden="1">
      <c r="C34" s="100"/>
      <c r="P34">
        <v>0.023665869</v>
      </c>
    </row>
  </sheetData>
  <sheetProtection selectLockedCells="1" selectUnlockedCells="1"/>
  <mergeCells count="6">
    <mergeCell ref="A1:R1"/>
    <mergeCell ref="A2:R2"/>
    <mergeCell ref="A3:R3"/>
    <mergeCell ref="A4:R4"/>
    <mergeCell ref="A5:R5"/>
    <mergeCell ref="A6:R6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93"/>
  <sheetViews>
    <sheetView zoomScalePageLayoutView="0" workbookViewId="0" topLeftCell="B1">
      <pane ySplit="7" topLeftCell="A26" activePane="bottomLeft" state="frozen"/>
      <selection pane="topLeft" activeCell="G1" sqref="G1"/>
      <selection pane="bottomLeft" activeCell="J52" sqref="J52"/>
    </sheetView>
  </sheetViews>
  <sheetFormatPr defaultColWidth="9.140625" defaultRowHeight="12.75"/>
  <cols>
    <col min="1" max="1" width="23.7109375" style="0" customWidth="1"/>
    <col min="2" max="2" width="11.7109375" style="0" customWidth="1"/>
    <col min="3" max="3" width="16.140625" style="0" customWidth="1"/>
    <col min="4" max="4" width="10.140625" style="0" customWidth="1"/>
    <col min="7" max="7" width="10.140625" style="0" customWidth="1"/>
    <col min="10" max="10" width="10.140625" style="0" customWidth="1"/>
    <col min="12" max="12" width="10.140625" style="0" customWidth="1"/>
    <col min="13" max="13" width="11.57421875" style="0" customWidth="1"/>
    <col min="14" max="14" width="10.140625" style="0" customWidth="1"/>
    <col min="15" max="15" width="10.00390625" style="0" customWidth="1"/>
    <col min="16" max="16" width="11.7109375" style="0" customWidth="1"/>
  </cols>
  <sheetData>
    <row r="1" spans="1:18" s="3" customFormat="1" ht="15.75">
      <c r="A1" s="406" t="s">
        <v>159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s="3" customFormat="1" ht="15.75">
      <c r="A2" s="406" t="s">
        <v>160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s="3" customFormat="1" ht="18" customHeight="1">
      <c r="A3" s="471" t="s">
        <v>161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s="3" customFormat="1" ht="27" customHeight="1">
      <c r="A4" s="472" t="s">
        <v>162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s="3" customFormat="1" ht="29.25" customHeight="1">
      <c r="A5" s="473" t="s">
        <v>163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</row>
    <row r="6" spans="1:18" s="3" customFormat="1" ht="29.25" customHeight="1">
      <c r="A6" s="474" t="s">
        <v>197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</row>
    <row r="7" spans="1:18" s="3" customFormat="1" ht="111.75" customHeight="1">
      <c r="A7" s="62" t="s">
        <v>27</v>
      </c>
      <c r="B7" s="63" t="s">
        <v>165</v>
      </c>
      <c r="C7" s="63" t="s">
        <v>198</v>
      </c>
      <c r="D7" s="63" t="s">
        <v>167</v>
      </c>
      <c r="E7" s="63" t="s">
        <v>168</v>
      </c>
      <c r="F7" s="63" t="s">
        <v>169</v>
      </c>
      <c r="G7" s="63" t="s">
        <v>170</v>
      </c>
      <c r="H7" s="63" t="s">
        <v>171</v>
      </c>
      <c r="I7" s="63" t="s">
        <v>172</v>
      </c>
      <c r="J7" s="63" t="s">
        <v>173</v>
      </c>
      <c r="K7" s="63" t="s">
        <v>174</v>
      </c>
      <c r="L7" s="63" t="s">
        <v>175</v>
      </c>
      <c r="M7" s="63" t="s">
        <v>176</v>
      </c>
      <c r="N7" s="63" t="s">
        <v>177</v>
      </c>
      <c r="O7" s="63" t="s">
        <v>178</v>
      </c>
      <c r="P7" s="63" t="s">
        <v>179</v>
      </c>
      <c r="Q7" s="63" t="s">
        <v>180</v>
      </c>
      <c r="R7" s="63" t="s">
        <v>181</v>
      </c>
    </row>
    <row r="8" spans="1:19" s="3" customFormat="1" ht="30" customHeight="1">
      <c r="A8" s="70" t="s">
        <v>182</v>
      </c>
      <c r="B8" s="71">
        <f aca="true" t="shared" si="0" ref="B8:P8">B9+B10</f>
        <v>0</v>
      </c>
      <c r="C8" s="71">
        <f t="shared" si="0"/>
        <v>0</v>
      </c>
      <c r="D8" s="72">
        <f t="shared" si="0"/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v>29697</v>
      </c>
      <c r="R8" s="78">
        <v>100</v>
      </c>
      <c r="S8" s="101"/>
    </row>
    <row r="9" spans="1:18" s="3" customFormat="1" ht="41.25" customHeight="1">
      <c r="A9" s="79" t="s">
        <v>183</v>
      </c>
      <c r="B9" s="71"/>
      <c r="C9" s="71"/>
      <c r="D9" s="80"/>
      <c r="E9" s="81"/>
      <c r="F9" s="80"/>
      <c r="G9" s="80"/>
      <c r="H9" s="80"/>
      <c r="I9" s="80"/>
      <c r="J9" s="80"/>
      <c r="K9" s="72">
        <f>SUM(D9:J9)</f>
        <v>0</v>
      </c>
      <c r="L9" s="80"/>
      <c r="M9" s="80"/>
      <c r="N9" s="80"/>
      <c r="O9" s="72">
        <f aca="true" t="shared" si="1" ref="O9:O22">K9*12+L9+M9+N9</f>
        <v>0</v>
      </c>
      <c r="P9" s="72">
        <f>(O9*30.2%)</f>
        <v>0</v>
      </c>
      <c r="Q9" s="72"/>
      <c r="R9" s="78"/>
    </row>
    <row r="10" spans="1:18" s="3" customFormat="1" ht="37.5" customHeight="1">
      <c r="A10" s="79" t="s">
        <v>184</v>
      </c>
      <c r="B10" s="71"/>
      <c r="C10" s="71">
        <v>0</v>
      </c>
      <c r="D10" s="72">
        <v>0</v>
      </c>
      <c r="E10" s="82"/>
      <c r="F10" s="72"/>
      <c r="G10" s="72">
        <v>0</v>
      </c>
      <c r="H10" s="72">
        <v>0</v>
      </c>
      <c r="I10" s="72"/>
      <c r="J10" s="72"/>
      <c r="K10" s="72">
        <f aca="true" t="shared" si="2" ref="K10:K22">SUM(D10:J10)</f>
        <v>0</v>
      </c>
      <c r="L10" s="72"/>
      <c r="M10" s="72"/>
      <c r="N10" s="72"/>
      <c r="O10" s="72">
        <f t="shared" si="1"/>
        <v>0</v>
      </c>
      <c r="P10" s="72">
        <f aca="true" t="shared" si="3" ref="P10:P22">(O10*30.2%)</f>
        <v>0</v>
      </c>
      <c r="Q10" s="83"/>
      <c r="R10" s="84"/>
    </row>
    <row r="11" spans="1:18" s="3" customFormat="1" ht="12.75">
      <c r="A11" s="70" t="s">
        <v>185</v>
      </c>
      <c r="B11" s="71">
        <f aca="true" t="shared" si="4" ref="B11:J11">B12+B13</f>
        <v>0</v>
      </c>
      <c r="C11" s="71">
        <f t="shared" si="4"/>
        <v>0</v>
      </c>
      <c r="D11" s="71">
        <f t="shared" si="4"/>
        <v>0</v>
      </c>
      <c r="E11" s="71">
        <f t="shared" si="4"/>
        <v>0</v>
      </c>
      <c r="F11" s="71">
        <f t="shared" si="4"/>
        <v>0</v>
      </c>
      <c r="G11" s="71">
        <f t="shared" si="4"/>
        <v>0</v>
      </c>
      <c r="H11" s="71">
        <f t="shared" si="4"/>
        <v>0</v>
      </c>
      <c r="I11" s="71">
        <f t="shared" si="4"/>
        <v>0</v>
      </c>
      <c r="J11" s="71">
        <f t="shared" si="4"/>
        <v>0</v>
      </c>
      <c r="K11" s="72">
        <f t="shared" si="2"/>
        <v>0</v>
      </c>
      <c r="L11" s="71">
        <f>L12+L13</f>
        <v>0</v>
      </c>
      <c r="M11" s="71">
        <f>M12+M13</f>
        <v>0</v>
      </c>
      <c r="N11" s="71">
        <f>N12+N13</f>
        <v>0</v>
      </c>
      <c r="O11" s="72">
        <f t="shared" si="1"/>
        <v>0</v>
      </c>
      <c r="P11" s="72">
        <f t="shared" si="3"/>
        <v>0</v>
      </c>
      <c r="Q11" s="83">
        <v>51728</v>
      </c>
      <c r="R11" s="84">
        <v>200</v>
      </c>
    </row>
    <row r="12" spans="1:18" s="3" customFormat="1" ht="36.75" customHeight="1">
      <c r="A12" s="79" t="s">
        <v>183</v>
      </c>
      <c r="B12" s="71"/>
      <c r="C12" s="71"/>
      <c r="D12" s="71"/>
      <c r="E12" s="89"/>
      <c r="F12" s="71"/>
      <c r="G12" s="71"/>
      <c r="H12" s="71"/>
      <c r="I12" s="71"/>
      <c r="J12" s="71"/>
      <c r="K12" s="72">
        <f t="shared" si="2"/>
        <v>0</v>
      </c>
      <c r="L12" s="71"/>
      <c r="M12" s="71"/>
      <c r="N12" s="71"/>
      <c r="O12" s="72">
        <f t="shared" si="1"/>
        <v>0</v>
      </c>
      <c r="P12" s="72">
        <f t="shared" si="3"/>
        <v>0</v>
      </c>
      <c r="Q12" s="83"/>
      <c r="R12" s="84"/>
    </row>
    <row r="13" spans="1:18" s="3" customFormat="1" ht="39" customHeight="1">
      <c r="A13" s="79" t="s">
        <v>184</v>
      </c>
      <c r="B13" s="71"/>
      <c r="C13" s="71"/>
      <c r="D13" s="71"/>
      <c r="E13" s="89"/>
      <c r="F13" s="71"/>
      <c r="G13" s="71"/>
      <c r="H13" s="71"/>
      <c r="I13" s="71"/>
      <c r="J13" s="71"/>
      <c r="K13" s="72">
        <f t="shared" si="2"/>
        <v>0</v>
      </c>
      <c r="L13" s="71"/>
      <c r="M13" s="71"/>
      <c r="N13" s="71"/>
      <c r="O13" s="72">
        <f t="shared" si="1"/>
        <v>0</v>
      </c>
      <c r="P13" s="72">
        <f t="shared" si="3"/>
        <v>0</v>
      </c>
      <c r="Q13" s="83"/>
      <c r="R13" s="84"/>
    </row>
    <row r="14" spans="1:18" s="3" customFormat="1" ht="30" customHeight="1">
      <c r="A14" s="70" t="s">
        <v>186</v>
      </c>
      <c r="B14" s="71">
        <f aca="true" t="shared" si="5" ref="B14:J14">B15+B16</f>
        <v>0</v>
      </c>
      <c r="C14" s="71">
        <f t="shared" si="5"/>
        <v>0</v>
      </c>
      <c r="D14" s="71">
        <f t="shared" si="5"/>
        <v>0</v>
      </c>
      <c r="E14" s="71">
        <f t="shared" si="5"/>
        <v>0</v>
      </c>
      <c r="F14" s="71">
        <f t="shared" si="5"/>
        <v>0</v>
      </c>
      <c r="G14" s="71">
        <f t="shared" si="5"/>
        <v>0</v>
      </c>
      <c r="H14" s="71">
        <f t="shared" si="5"/>
        <v>0</v>
      </c>
      <c r="I14" s="71">
        <f t="shared" si="5"/>
        <v>0</v>
      </c>
      <c r="J14" s="71">
        <f t="shared" si="5"/>
        <v>0</v>
      </c>
      <c r="K14" s="72">
        <f t="shared" si="2"/>
        <v>0</v>
      </c>
      <c r="L14" s="71">
        <f>L15+L16</f>
        <v>0</v>
      </c>
      <c r="M14" s="71">
        <f>M15+M16</f>
        <v>0</v>
      </c>
      <c r="N14" s="71">
        <f>N15+N16</f>
        <v>0</v>
      </c>
      <c r="O14" s="72">
        <f t="shared" si="1"/>
        <v>0</v>
      </c>
      <c r="P14" s="72">
        <f t="shared" si="3"/>
        <v>0</v>
      </c>
      <c r="Q14" s="83">
        <v>27282</v>
      </c>
      <c r="R14" s="84"/>
    </row>
    <row r="15" spans="1:18" s="3" customFormat="1" ht="38.25">
      <c r="A15" s="79" t="s">
        <v>183</v>
      </c>
      <c r="B15" s="71"/>
      <c r="C15" s="71"/>
      <c r="D15" s="71"/>
      <c r="E15" s="89"/>
      <c r="F15" s="71"/>
      <c r="G15" s="71"/>
      <c r="H15" s="71"/>
      <c r="I15" s="71"/>
      <c r="J15" s="71"/>
      <c r="K15" s="72">
        <f t="shared" si="2"/>
        <v>0</v>
      </c>
      <c r="L15" s="71"/>
      <c r="M15" s="71"/>
      <c r="N15" s="71"/>
      <c r="O15" s="72">
        <f t="shared" si="1"/>
        <v>0</v>
      </c>
      <c r="P15" s="72">
        <f t="shared" si="3"/>
        <v>0</v>
      </c>
      <c r="Q15" s="83"/>
      <c r="R15" s="84"/>
    </row>
    <row r="16" spans="1:18" s="3" customFormat="1" ht="38.25">
      <c r="A16" s="79" t="s">
        <v>184</v>
      </c>
      <c r="B16" s="71"/>
      <c r="C16" s="71"/>
      <c r="D16" s="71"/>
      <c r="E16" s="89"/>
      <c r="F16" s="71"/>
      <c r="G16" s="71"/>
      <c r="H16" s="71"/>
      <c r="I16" s="71"/>
      <c r="J16" s="71"/>
      <c r="K16" s="72">
        <f t="shared" si="2"/>
        <v>0</v>
      </c>
      <c r="L16" s="71"/>
      <c r="M16" s="71"/>
      <c r="N16" s="71"/>
      <c r="O16" s="72">
        <f t="shared" si="1"/>
        <v>0</v>
      </c>
      <c r="P16" s="72">
        <f t="shared" si="3"/>
        <v>0</v>
      </c>
      <c r="Q16" s="83"/>
      <c r="R16" s="84"/>
    </row>
    <row r="17" spans="1:18" s="3" customFormat="1" ht="25.5">
      <c r="A17" s="70" t="s">
        <v>187</v>
      </c>
      <c r="B17" s="71">
        <f aca="true" t="shared" si="6" ref="B17:J17">B18+B19</f>
        <v>0</v>
      </c>
      <c r="C17" s="71">
        <f t="shared" si="6"/>
        <v>0</v>
      </c>
      <c r="D17" s="71">
        <f t="shared" si="6"/>
        <v>0</v>
      </c>
      <c r="E17" s="71">
        <f t="shared" si="6"/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si="6"/>
        <v>0</v>
      </c>
      <c r="J17" s="71">
        <f t="shared" si="6"/>
        <v>0</v>
      </c>
      <c r="K17" s="72">
        <f t="shared" si="2"/>
        <v>0</v>
      </c>
      <c r="L17" s="71">
        <f>L18+L19</f>
        <v>0</v>
      </c>
      <c r="M17" s="71">
        <f>M18+M19</f>
        <v>0</v>
      </c>
      <c r="N17" s="71">
        <f>N18+N19</f>
        <v>0</v>
      </c>
      <c r="O17" s="72">
        <f t="shared" si="1"/>
        <v>0</v>
      </c>
      <c r="P17" s="72">
        <f t="shared" si="3"/>
        <v>0</v>
      </c>
      <c r="Q17" s="83">
        <v>27282</v>
      </c>
      <c r="R17" s="84">
        <v>100</v>
      </c>
    </row>
    <row r="18" spans="1:18" s="3" customFormat="1" ht="38.25">
      <c r="A18" s="79" t="s">
        <v>183</v>
      </c>
      <c r="B18" s="71"/>
      <c r="C18" s="71"/>
      <c r="D18" s="71"/>
      <c r="E18" s="90"/>
      <c r="F18" s="71"/>
      <c r="G18" s="71"/>
      <c r="H18" s="71"/>
      <c r="I18" s="71"/>
      <c r="J18" s="71"/>
      <c r="K18" s="72">
        <f t="shared" si="2"/>
        <v>0</v>
      </c>
      <c r="L18" s="71"/>
      <c r="M18" s="71"/>
      <c r="N18" s="71"/>
      <c r="O18" s="72">
        <f t="shared" si="1"/>
        <v>0</v>
      </c>
      <c r="P18" s="72">
        <f t="shared" si="3"/>
        <v>0</v>
      </c>
      <c r="Q18" s="83"/>
      <c r="R18" s="84"/>
    </row>
    <row r="19" spans="1:18" s="3" customFormat="1" ht="38.25">
      <c r="A19" s="79" t="s">
        <v>184</v>
      </c>
      <c r="B19" s="71"/>
      <c r="C19" s="71"/>
      <c r="D19" s="71"/>
      <c r="E19" s="90"/>
      <c r="F19" s="71"/>
      <c r="G19" s="71"/>
      <c r="H19" s="71"/>
      <c r="I19" s="71"/>
      <c r="J19" s="71"/>
      <c r="K19" s="72">
        <f t="shared" si="2"/>
        <v>0</v>
      </c>
      <c r="L19" s="71"/>
      <c r="M19" s="71"/>
      <c r="N19" s="71"/>
      <c r="O19" s="72">
        <f t="shared" si="1"/>
        <v>0</v>
      </c>
      <c r="P19" s="72">
        <f t="shared" si="3"/>
        <v>0</v>
      </c>
      <c r="Q19" s="83"/>
      <c r="R19" s="84"/>
    </row>
    <row r="20" spans="1:18" s="3" customFormat="1" ht="12.75">
      <c r="A20" s="70" t="s">
        <v>188</v>
      </c>
      <c r="B20" s="71">
        <f aca="true" t="shared" si="7" ref="B20:J20">B21+B22</f>
        <v>0</v>
      </c>
      <c r="C20" s="71">
        <f t="shared" si="7"/>
        <v>0</v>
      </c>
      <c r="D20" s="71">
        <f t="shared" si="7"/>
        <v>0</v>
      </c>
      <c r="E20" s="71">
        <f t="shared" si="7"/>
        <v>0</v>
      </c>
      <c r="F20" s="71">
        <f t="shared" si="7"/>
        <v>0</v>
      </c>
      <c r="G20" s="71">
        <f t="shared" si="7"/>
        <v>0</v>
      </c>
      <c r="H20" s="71">
        <f t="shared" si="7"/>
        <v>0</v>
      </c>
      <c r="I20" s="71">
        <f t="shared" si="7"/>
        <v>0</v>
      </c>
      <c r="J20" s="71">
        <f t="shared" si="7"/>
        <v>0</v>
      </c>
      <c r="K20" s="72">
        <f t="shared" si="2"/>
        <v>0</v>
      </c>
      <c r="L20" s="71">
        <f>L21+L22</f>
        <v>0</v>
      </c>
      <c r="M20" s="71">
        <f>M21+M22</f>
        <v>0</v>
      </c>
      <c r="N20" s="71">
        <f>N21+N22</f>
        <v>0</v>
      </c>
      <c r="O20" s="72">
        <f t="shared" si="1"/>
        <v>0</v>
      </c>
      <c r="P20" s="72">
        <f t="shared" si="3"/>
        <v>0</v>
      </c>
      <c r="Q20" s="83">
        <v>25864</v>
      </c>
      <c r="R20" s="84">
        <v>100</v>
      </c>
    </row>
    <row r="21" spans="1:18" s="3" customFormat="1" ht="38.25">
      <c r="A21" s="79" t="s">
        <v>183</v>
      </c>
      <c r="B21" s="71"/>
      <c r="C21" s="71"/>
      <c r="D21" s="71"/>
      <c r="E21" s="90"/>
      <c r="F21" s="71"/>
      <c r="G21" s="71"/>
      <c r="H21" s="71"/>
      <c r="I21" s="71"/>
      <c r="J21" s="71"/>
      <c r="K21" s="72">
        <f t="shared" si="2"/>
        <v>0</v>
      </c>
      <c r="L21" s="71"/>
      <c r="M21" s="71"/>
      <c r="N21" s="71"/>
      <c r="O21" s="72">
        <f t="shared" si="1"/>
        <v>0</v>
      </c>
      <c r="P21" s="72">
        <f t="shared" si="3"/>
        <v>0</v>
      </c>
      <c r="Q21" s="83"/>
      <c r="R21" s="84"/>
    </row>
    <row r="22" spans="1:18" s="3" customFormat="1" ht="38.25">
      <c r="A22" s="79" t="s">
        <v>184</v>
      </c>
      <c r="B22" s="71"/>
      <c r="C22" s="71"/>
      <c r="D22" s="71"/>
      <c r="E22" s="90"/>
      <c r="F22" s="71"/>
      <c r="G22" s="71"/>
      <c r="H22" s="71"/>
      <c r="I22" s="71"/>
      <c r="J22" s="71"/>
      <c r="K22" s="72">
        <f t="shared" si="2"/>
        <v>0</v>
      </c>
      <c r="L22" s="71"/>
      <c r="M22" s="71"/>
      <c r="N22" s="71"/>
      <c r="O22" s="72">
        <f t="shared" si="1"/>
        <v>0</v>
      </c>
      <c r="P22" s="72">
        <f t="shared" si="3"/>
        <v>0</v>
      </c>
      <c r="Q22" s="83"/>
      <c r="R22" s="84"/>
    </row>
    <row r="23" spans="1:18" s="3" customFormat="1" ht="25.5">
      <c r="A23" s="70" t="s">
        <v>189</v>
      </c>
      <c r="B23" s="71">
        <f>B24+B25</f>
        <v>52.5</v>
      </c>
      <c r="C23" s="71"/>
      <c r="D23" s="72">
        <f>D24+D25</f>
        <v>229950.44916011364</v>
      </c>
      <c r="E23" s="72">
        <f aca="true" t="shared" si="8" ref="E23:L23">E24+E25</f>
        <v>1199.5187834073747</v>
      </c>
      <c r="F23" s="72">
        <f t="shared" si="8"/>
        <v>71264.77515593066</v>
      </c>
      <c r="G23" s="72">
        <f t="shared" si="8"/>
        <v>270400.35918932606</v>
      </c>
      <c r="H23" s="72">
        <f t="shared" si="8"/>
        <v>34492.567374017046</v>
      </c>
      <c r="I23" s="72">
        <f t="shared" si="8"/>
        <v>43371.17823880131</v>
      </c>
      <c r="J23" s="72">
        <f t="shared" si="8"/>
        <v>0</v>
      </c>
      <c r="K23" s="72">
        <f t="shared" si="8"/>
        <v>650678.847901596</v>
      </c>
      <c r="L23" s="72">
        <f t="shared" si="8"/>
        <v>269033.02</v>
      </c>
      <c r="M23" s="72">
        <f>M24+M25</f>
        <v>52203.5</v>
      </c>
      <c r="N23" s="72">
        <f>N24+N25</f>
        <v>230250.72</v>
      </c>
      <c r="O23" s="72">
        <f>O24+O25</f>
        <v>8389333.594819153</v>
      </c>
      <c r="P23" s="72">
        <f>P24+P25</f>
        <v>2456443.695635384</v>
      </c>
      <c r="Q23" s="71"/>
      <c r="R23" s="84"/>
    </row>
    <row r="24" spans="1:18" s="3" customFormat="1" ht="25.5">
      <c r="A24" s="91" t="s">
        <v>190</v>
      </c>
      <c r="B24" s="71">
        <v>29.5</v>
      </c>
      <c r="C24" s="71"/>
      <c r="D24" s="102">
        <f>186339.02*C28</f>
        <v>159269.450809627</v>
      </c>
      <c r="E24" s="102">
        <f>1403.39*C28</f>
        <v>1199.5187834073747</v>
      </c>
      <c r="F24" s="3">
        <f>61081.996*C28</f>
        <v>52208.58174136493</v>
      </c>
      <c r="G24" s="102">
        <f>146662.0306*C28</f>
        <v>125356.35890049604</v>
      </c>
      <c r="H24" s="102">
        <f>27950.853*C28</f>
        <v>23890.41762144405</v>
      </c>
      <c r="I24" s="72">
        <f>36702.28*C28</f>
        <v>31370.52013615375</v>
      </c>
      <c r="J24" s="102"/>
      <c r="K24" s="72">
        <f>SUM(D24:J24)</f>
        <v>393294.8479924931</v>
      </c>
      <c r="L24" s="102">
        <f>186339.02</f>
        <v>186339.02</v>
      </c>
      <c r="M24" s="102"/>
      <c r="N24" s="102"/>
      <c r="O24" s="72">
        <f>K24*12+L24+M24+N24+18704.57+10995.61</f>
        <v>4935577.375909917</v>
      </c>
      <c r="P24" s="72">
        <f>(O24*0.302)</f>
        <v>1490544.367524795</v>
      </c>
      <c r="Q24" s="71"/>
      <c r="R24" s="84"/>
    </row>
    <row r="25" spans="1:18" s="3" customFormat="1" ht="25.5">
      <c r="A25" s="91" t="s">
        <v>191</v>
      </c>
      <c r="B25" s="71">
        <v>23</v>
      </c>
      <c r="C25" s="71"/>
      <c r="D25" s="102">
        <f>82694*C28</f>
        <v>70680.99835048664</v>
      </c>
      <c r="E25" s="102"/>
      <c r="F25" s="102">
        <f>22295*C28</f>
        <v>19056.193414565743</v>
      </c>
      <c r="G25" s="102">
        <f>169695.8*C28</f>
        <v>145044.00028883</v>
      </c>
      <c r="H25" s="102">
        <f>12404.1*C28</f>
        <v>10602.149752572996</v>
      </c>
      <c r="I25" s="102">
        <f>14040.3*C28</f>
        <v>12000.658102647561</v>
      </c>
      <c r="J25" s="102"/>
      <c r="K25" s="72">
        <f>SUM(D25:J25)</f>
        <v>257383.99990910292</v>
      </c>
      <c r="L25" s="102">
        <f>82694</f>
        <v>82694</v>
      </c>
      <c r="M25" s="102">
        <f>52203.5</f>
        <v>52203.5</v>
      </c>
      <c r="N25" s="102">
        <f>230250.72</f>
        <v>230250.72</v>
      </c>
      <c r="O25" s="72">
        <f>K25*12+L25+M25+N25</f>
        <v>3453756.218909235</v>
      </c>
      <c r="P25" s="72">
        <f>(O25*30.2%)-77135.05</f>
        <v>965899.328110589</v>
      </c>
      <c r="Q25" s="71"/>
      <c r="R25" s="84"/>
    </row>
    <row r="26" spans="1:18" s="3" customFormat="1" ht="12.75">
      <c r="A26" s="79" t="s">
        <v>192</v>
      </c>
      <c r="B26" s="71">
        <f aca="true" t="shared" si="9" ref="B26:K26">B8+B11+B14+B17+B20+B23</f>
        <v>52.5</v>
      </c>
      <c r="C26" s="71"/>
      <c r="D26" s="72">
        <f t="shared" si="9"/>
        <v>229950.44916011364</v>
      </c>
      <c r="E26" s="72">
        <f t="shared" si="9"/>
        <v>1199.5187834073747</v>
      </c>
      <c r="F26" s="72">
        <f t="shared" si="9"/>
        <v>71264.77515593066</v>
      </c>
      <c r="G26" s="72">
        <f t="shared" si="9"/>
        <v>270400.35918932606</v>
      </c>
      <c r="H26" s="72">
        <f t="shared" si="9"/>
        <v>34492.567374017046</v>
      </c>
      <c r="I26" s="72">
        <f t="shared" si="9"/>
        <v>43371.17823880131</v>
      </c>
      <c r="J26" s="72">
        <f t="shared" si="9"/>
        <v>0</v>
      </c>
      <c r="K26" s="72">
        <f t="shared" si="9"/>
        <v>650678.847901596</v>
      </c>
      <c r="L26" s="72">
        <f>L8+L11+L14+L17+L20+L23</f>
        <v>269033.02</v>
      </c>
      <c r="M26" s="72">
        <f>M8+M11+M14+M17+M20+M23</f>
        <v>52203.5</v>
      </c>
      <c r="N26" s="72">
        <f>N8+N11+N14+N17+N20+N23</f>
        <v>230250.72</v>
      </c>
      <c r="O26" s="103">
        <f>K26*12+L26+M26+N26+18704.57+10995.61</f>
        <v>8389333.594819153</v>
      </c>
      <c r="P26" s="104">
        <f>P23</f>
        <v>2456443.695635384</v>
      </c>
      <c r="Q26" s="71"/>
      <c r="R26" s="84"/>
    </row>
    <row r="27" spans="1:18" s="3" customFormat="1" ht="16.5" customHeight="1">
      <c r="A27" s="92" t="s">
        <v>193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94"/>
    </row>
    <row r="28" spans="1:3" s="3" customFormat="1" ht="12.75" hidden="1">
      <c r="A28" s="3" t="s">
        <v>194</v>
      </c>
      <c r="B28" s="3">
        <v>9815191.75</v>
      </c>
      <c r="C28" s="105">
        <f>B30/B28</f>
        <v>0.8547294646587011</v>
      </c>
    </row>
    <row r="29" spans="2:3" s="3" customFormat="1" ht="12.75" hidden="1">
      <c r="B29" s="3">
        <f>B28*0.302</f>
        <v>2964187.9085</v>
      </c>
      <c r="C29" s="105">
        <f>B31/B29</f>
        <v>0.8287071453722584</v>
      </c>
    </row>
    <row r="30" spans="1:4" s="3" customFormat="1" ht="12.75" hidden="1">
      <c r="A30" t="s">
        <v>195</v>
      </c>
      <c r="B30" s="96">
        <f>6124860.68+700000+1067942.66+496530.25</f>
        <v>8389333.59</v>
      </c>
      <c r="C30" s="96">
        <f>B30-O26</f>
        <v>-0.004819152876734734</v>
      </c>
      <c r="D30"/>
    </row>
    <row r="31" spans="1:4" s="3" customFormat="1" ht="12.75" hidden="1">
      <c r="A31">
        <v>213</v>
      </c>
      <c r="B31" s="96">
        <f>1849707.93+180000+67162.54+359573.23</f>
        <v>2456443.7</v>
      </c>
      <c r="C31" s="96">
        <f>P26-B31</f>
        <v>-0.004364616237580776</v>
      </c>
      <c r="D31"/>
    </row>
    <row r="32" spans="1:4" s="3" customFormat="1" ht="12.75" hidden="1">
      <c r="A32"/>
      <c r="B32"/>
      <c r="C32"/>
      <c r="D32"/>
    </row>
    <row r="33" s="3" customFormat="1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>
      <c r="J41">
        <f>6124860.68+700000+496530.25</f>
        <v>7321390.93</v>
      </c>
    </row>
    <row r="42" ht="12.75" hidden="1"/>
    <row r="43" ht="12.75" hidden="1"/>
    <row r="44" ht="12.75" hidden="1"/>
    <row r="45" ht="12.75" hidden="1"/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</sheetData>
  <sheetProtection selectLockedCells="1" selectUnlockedCells="1"/>
  <mergeCells count="6">
    <mergeCell ref="A1:R1"/>
    <mergeCell ref="A2:R2"/>
    <mergeCell ref="A3:R3"/>
    <mergeCell ref="A4:R4"/>
    <mergeCell ref="A5:R5"/>
    <mergeCell ref="A6:R6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I639"/>
  <sheetViews>
    <sheetView zoomScalePageLayoutView="0" workbookViewId="0" topLeftCell="A583">
      <selection activeCell="DC605" sqref="DC605"/>
    </sheetView>
  </sheetViews>
  <sheetFormatPr defaultColWidth="9.140625" defaultRowHeight="12.75"/>
  <cols>
    <col min="1" max="105" width="0.85546875" style="0" customWidth="1"/>
    <col min="106" max="106" width="18.8515625" style="0" customWidth="1"/>
    <col min="107" max="108" width="17.28125" style="0" customWidth="1"/>
    <col min="109" max="109" width="9.8515625" style="0" customWidth="1"/>
    <col min="110" max="110" width="15.57421875" style="0" customWidth="1"/>
    <col min="112" max="112" width="19.421875" style="0" customWidth="1"/>
    <col min="113" max="113" width="10.00390625" style="0" bestFit="1" customWidth="1"/>
  </cols>
  <sheetData>
    <row r="1" spans="1:109" ht="14.25">
      <c r="A1" s="106" t="s">
        <v>199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</row>
    <row r="2" spans="1:109" ht="12.75" customHeight="1">
      <c r="A2" s="564"/>
      <c r="B2" s="564"/>
      <c r="C2" s="564"/>
      <c r="D2" s="565" t="s">
        <v>200</v>
      </c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5"/>
      <c r="BP2" s="565"/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5"/>
      <c r="CB2" s="565"/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5"/>
      <c r="CN2" s="565"/>
      <c r="CO2" s="565"/>
      <c r="CP2" s="565"/>
      <c r="CQ2" s="565"/>
      <c r="CR2" s="565"/>
      <c r="CS2" s="565"/>
      <c r="CT2" s="565"/>
      <c r="CU2" s="565"/>
      <c r="CV2" s="565"/>
      <c r="CW2" s="565"/>
      <c r="CX2" s="565"/>
      <c r="CY2" s="565"/>
      <c r="CZ2" s="565"/>
      <c r="DA2" s="565"/>
      <c r="DB2" s="565"/>
      <c r="DC2" s="565"/>
      <c r="DD2" s="386"/>
      <c r="DE2" s="386"/>
    </row>
    <row r="3" spans="1:109" ht="12.75" customHeight="1">
      <c r="A3" s="106"/>
      <c r="B3" s="565" t="s">
        <v>201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5"/>
      <c r="BH3" s="565"/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5"/>
      <c r="CL3" s="565"/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106"/>
      <c r="DD3" s="106"/>
      <c r="DE3" s="106"/>
    </row>
    <row r="4" spans="1:109" ht="14.25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564"/>
      <c r="BD4" s="564"/>
      <c r="BE4" s="564"/>
      <c r="BF4" s="564"/>
      <c r="BG4" s="564"/>
      <c r="BH4" s="564"/>
      <c r="BI4" s="564"/>
      <c r="BJ4" s="564"/>
      <c r="BK4" s="564"/>
      <c r="BL4" s="564"/>
      <c r="BM4" s="564"/>
      <c r="BN4" s="564"/>
      <c r="BO4" s="564"/>
      <c r="BP4" s="564"/>
      <c r="BQ4" s="564"/>
      <c r="BR4" s="564"/>
      <c r="BS4" s="564"/>
      <c r="BT4" s="564"/>
      <c r="BU4" s="564"/>
      <c r="BV4" s="564"/>
      <c r="BW4" s="564"/>
      <c r="BX4" s="564"/>
      <c r="BY4" s="564"/>
      <c r="BZ4" s="564"/>
      <c r="CA4" s="564"/>
      <c r="CB4" s="564"/>
      <c r="CC4" s="564"/>
      <c r="CD4" s="564"/>
      <c r="CE4" s="564"/>
      <c r="CF4" s="564"/>
      <c r="CG4" s="564"/>
      <c r="CH4" s="564"/>
      <c r="CI4" s="564"/>
      <c r="CJ4" s="564"/>
      <c r="CK4" s="564"/>
      <c r="CL4" s="564"/>
      <c r="CM4" s="564"/>
      <c r="CN4" s="564"/>
      <c r="CO4" s="564"/>
      <c r="CP4" s="564"/>
      <c r="CQ4" s="564"/>
      <c r="CR4" s="564"/>
      <c r="CS4" s="564"/>
      <c r="CT4" s="564"/>
      <c r="CU4" s="564"/>
      <c r="CV4" s="564"/>
      <c r="CW4" s="564"/>
      <c r="CX4" s="564"/>
      <c r="CY4" s="564"/>
      <c r="CZ4" s="564"/>
      <c r="DA4" s="564"/>
      <c r="DB4" s="106"/>
      <c r="DC4" s="106"/>
      <c r="DD4" s="106"/>
      <c r="DE4" s="106"/>
    </row>
    <row r="5" spans="1:109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</row>
    <row r="6" spans="1:109" ht="12.75" customHeight="1">
      <c r="A6" s="511" t="s">
        <v>202</v>
      </c>
      <c r="B6" s="511"/>
      <c r="C6" s="511"/>
      <c r="D6" s="511"/>
      <c r="E6" s="511"/>
      <c r="F6" s="511"/>
      <c r="G6" s="511" t="s">
        <v>203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 t="s">
        <v>204</v>
      </c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 t="s">
        <v>205</v>
      </c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  <c r="BS6" s="511"/>
      <c r="BT6" s="511" t="s">
        <v>206</v>
      </c>
      <c r="BU6" s="511"/>
      <c r="BV6" s="511"/>
      <c r="BW6" s="511"/>
      <c r="BX6" s="511"/>
      <c r="BY6" s="511"/>
      <c r="BZ6" s="511"/>
      <c r="CA6" s="511"/>
      <c r="CB6" s="511"/>
      <c r="CC6" s="511"/>
      <c r="CD6" s="511"/>
      <c r="CE6" s="511"/>
      <c r="CF6" s="511"/>
      <c r="CG6" s="511"/>
      <c r="CH6" s="511"/>
      <c r="CI6" s="511"/>
      <c r="CJ6" s="511" t="s">
        <v>207</v>
      </c>
      <c r="CK6" s="511"/>
      <c r="CL6" s="511"/>
      <c r="CM6" s="511"/>
      <c r="CN6" s="511"/>
      <c r="CO6" s="511"/>
      <c r="CP6" s="511"/>
      <c r="CQ6" s="511"/>
      <c r="CR6" s="511"/>
      <c r="CS6" s="511"/>
      <c r="CT6" s="511"/>
      <c r="CU6" s="511"/>
      <c r="CV6" s="511"/>
      <c r="CW6" s="511"/>
      <c r="CX6" s="511"/>
      <c r="CY6" s="511"/>
      <c r="CZ6" s="511"/>
      <c r="DA6" s="511"/>
      <c r="DB6" s="108"/>
      <c r="DC6" s="108"/>
      <c r="DD6" s="108"/>
      <c r="DE6" s="108"/>
    </row>
    <row r="7" spans="1:109" ht="12.75">
      <c r="A7" s="512">
        <v>1</v>
      </c>
      <c r="B7" s="512"/>
      <c r="C7" s="512"/>
      <c r="D7" s="512"/>
      <c r="E7" s="512"/>
      <c r="F7" s="512"/>
      <c r="G7" s="512">
        <v>2</v>
      </c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>
        <v>3</v>
      </c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>
        <v>4</v>
      </c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>
        <v>5</v>
      </c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>
        <v>6</v>
      </c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109"/>
      <c r="DC7" s="109"/>
      <c r="DD7" s="109"/>
      <c r="DE7" s="109"/>
    </row>
    <row r="8" spans="1:109" ht="12.75">
      <c r="A8" s="475"/>
      <c r="B8" s="475"/>
      <c r="C8" s="475"/>
      <c r="D8" s="475"/>
      <c r="E8" s="475"/>
      <c r="F8" s="475"/>
      <c r="G8" s="508" t="s">
        <v>209</v>
      </c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498" t="s">
        <v>210</v>
      </c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 t="s">
        <v>210</v>
      </c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 t="s">
        <v>210</v>
      </c>
      <c r="BU8" s="498"/>
      <c r="BV8" s="498"/>
      <c r="BW8" s="498"/>
      <c r="BX8" s="498"/>
      <c r="BY8" s="498"/>
      <c r="BZ8" s="498"/>
      <c r="CA8" s="498"/>
      <c r="CB8" s="498"/>
      <c r="CC8" s="498"/>
      <c r="CD8" s="498"/>
      <c r="CE8" s="498"/>
      <c r="CF8" s="498"/>
      <c r="CG8" s="498"/>
      <c r="CH8" s="498"/>
      <c r="CI8" s="498"/>
      <c r="CJ8" s="498">
        <v>0</v>
      </c>
      <c r="CK8" s="498"/>
      <c r="CL8" s="498"/>
      <c r="CM8" s="498"/>
      <c r="CN8" s="498"/>
      <c r="CO8" s="498"/>
      <c r="CP8" s="498"/>
      <c r="CQ8" s="498"/>
      <c r="CR8" s="498"/>
      <c r="CS8" s="498"/>
      <c r="CT8" s="498"/>
      <c r="CU8" s="498"/>
      <c r="CV8" s="498"/>
      <c r="CW8" s="498"/>
      <c r="CX8" s="498"/>
      <c r="CY8" s="498"/>
      <c r="CZ8" s="498"/>
      <c r="DA8" s="498"/>
      <c r="DB8" s="110"/>
      <c r="DC8" s="110"/>
      <c r="DD8" s="110"/>
      <c r="DE8" s="110"/>
    </row>
    <row r="9" spans="1:109" ht="12.75">
      <c r="A9" s="111"/>
      <c r="B9" s="111"/>
      <c r="C9" s="111"/>
      <c r="D9" s="111"/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0"/>
      <c r="DC9" s="110"/>
      <c r="DD9" s="110"/>
      <c r="DE9" s="110"/>
    </row>
    <row r="10" spans="1:109" ht="12.75">
      <c r="A10" s="111"/>
      <c r="B10" s="111"/>
      <c r="C10" s="111"/>
      <c r="D10" s="111"/>
      <c r="E10" s="111"/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0"/>
      <c r="DC10" s="110"/>
      <c r="DD10" s="110"/>
      <c r="DE10" s="110"/>
    </row>
    <row r="11" spans="1:109" ht="14.25">
      <c r="A11" s="106" t="s">
        <v>199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</row>
    <row r="12" spans="1:109" ht="12.75" customHeight="1">
      <c r="A12" s="564"/>
      <c r="B12" s="564"/>
      <c r="C12" s="564"/>
      <c r="D12" s="565" t="s">
        <v>211</v>
      </c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565"/>
      <c r="BE12" s="565"/>
      <c r="BF12" s="565"/>
      <c r="BG12" s="565"/>
      <c r="BH12" s="565"/>
      <c r="BI12" s="565"/>
      <c r="BJ12" s="565"/>
      <c r="BK12" s="565"/>
      <c r="BL12" s="565"/>
      <c r="BM12" s="565"/>
      <c r="BN12" s="565"/>
      <c r="BO12" s="565"/>
      <c r="BP12" s="565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565"/>
      <c r="CK12" s="565"/>
      <c r="CL12" s="565"/>
      <c r="CM12" s="565"/>
      <c r="CN12" s="565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565"/>
      <c r="DB12" s="565"/>
      <c r="DC12" s="565"/>
      <c r="DD12" s="386"/>
      <c r="DE12" s="386"/>
    </row>
    <row r="13" spans="1:109" ht="12.75" customHeight="1">
      <c r="A13" s="106"/>
      <c r="B13" s="565" t="s">
        <v>212</v>
      </c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  <c r="CQ13" s="565"/>
      <c r="CR13" s="565"/>
      <c r="CS13" s="565"/>
      <c r="CT13" s="565"/>
      <c r="CU13" s="565"/>
      <c r="CV13" s="565"/>
      <c r="CW13" s="565"/>
      <c r="CX13" s="565"/>
      <c r="CY13" s="565"/>
      <c r="CZ13" s="565"/>
      <c r="DA13" s="565"/>
      <c r="DB13" s="565"/>
      <c r="DC13" s="106"/>
      <c r="DD13" s="106"/>
      <c r="DE13" s="106"/>
    </row>
    <row r="14" spans="1:109" ht="14.25">
      <c r="A14" s="564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106"/>
      <c r="DC14" s="106"/>
      <c r="DD14" s="106"/>
      <c r="DE14" s="106"/>
    </row>
    <row r="15" spans="1:109" ht="1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</row>
    <row r="16" spans="1:109" ht="12.75" customHeight="1">
      <c r="A16" s="511" t="s">
        <v>202</v>
      </c>
      <c r="B16" s="511"/>
      <c r="C16" s="511"/>
      <c r="D16" s="511"/>
      <c r="E16" s="511"/>
      <c r="F16" s="511"/>
      <c r="G16" s="511" t="s">
        <v>203</v>
      </c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 t="s">
        <v>204</v>
      </c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 t="s">
        <v>205</v>
      </c>
      <c r="BE16" s="511"/>
      <c r="BF16" s="511"/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1"/>
      <c r="BT16" s="511" t="s">
        <v>206</v>
      </c>
      <c r="BU16" s="511"/>
      <c r="BV16" s="511"/>
      <c r="BW16" s="511"/>
      <c r="BX16" s="511"/>
      <c r="BY16" s="511"/>
      <c r="BZ16" s="511"/>
      <c r="CA16" s="511"/>
      <c r="CB16" s="511"/>
      <c r="CC16" s="511"/>
      <c r="CD16" s="511"/>
      <c r="CE16" s="511"/>
      <c r="CF16" s="511"/>
      <c r="CG16" s="511"/>
      <c r="CH16" s="511"/>
      <c r="CI16" s="511"/>
      <c r="CJ16" s="511" t="s">
        <v>207</v>
      </c>
      <c r="CK16" s="511"/>
      <c r="CL16" s="511"/>
      <c r="CM16" s="511"/>
      <c r="CN16" s="511"/>
      <c r="CO16" s="511"/>
      <c r="CP16" s="511"/>
      <c r="CQ16" s="511"/>
      <c r="CR16" s="511"/>
      <c r="CS16" s="511"/>
      <c r="CT16" s="511"/>
      <c r="CU16" s="511"/>
      <c r="CV16" s="511"/>
      <c r="CW16" s="511"/>
      <c r="CX16" s="511"/>
      <c r="CY16" s="511"/>
      <c r="CZ16" s="511"/>
      <c r="DA16" s="511"/>
      <c r="DB16" s="108"/>
      <c r="DC16" s="108"/>
      <c r="DD16" s="108"/>
      <c r="DE16" s="108"/>
    </row>
    <row r="17" spans="1:109" ht="12.75">
      <c r="A17" s="512">
        <v>1</v>
      </c>
      <c r="B17" s="512"/>
      <c r="C17" s="512"/>
      <c r="D17" s="512"/>
      <c r="E17" s="512"/>
      <c r="F17" s="512"/>
      <c r="G17" s="512">
        <v>2</v>
      </c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>
        <v>3</v>
      </c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>
        <v>4</v>
      </c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512"/>
      <c r="BR17" s="512"/>
      <c r="BS17" s="512"/>
      <c r="BT17" s="512">
        <v>5</v>
      </c>
      <c r="BU17" s="512"/>
      <c r="BV17" s="512"/>
      <c r="BW17" s="512"/>
      <c r="BX17" s="512"/>
      <c r="BY17" s="512"/>
      <c r="BZ17" s="512"/>
      <c r="CA17" s="512"/>
      <c r="CB17" s="512"/>
      <c r="CC17" s="512"/>
      <c r="CD17" s="512"/>
      <c r="CE17" s="512"/>
      <c r="CF17" s="512"/>
      <c r="CG17" s="512"/>
      <c r="CH17" s="512"/>
      <c r="CI17" s="512"/>
      <c r="CJ17" s="512">
        <v>6</v>
      </c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2"/>
      <c r="CW17" s="512"/>
      <c r="CX17" s="512"/>
      <c r="CY17" s="512"/>
      <c r="CZ17" s="512"/>
      <c r="DA17" s="512"/>
      <c r="DB17" s="109"/>
      <c r="DC17" s="109"/>
      <c r="DD17" s="109"/>
      <c r="DE17" s="109"/>
    </row>
    <row r="18" spans="1:109" ht="12.75">
      <c r="A18" s="475"/>
      <c r="B18" s="475"/>
      <c r="C18" s="475"/>
      <c r="D18" s="475"/>
      <c r="E18" s="475"/>
      <c r="F18" s="475"/>
      <c r="G18" s="476" t="s">
        <v>209</v>
      </c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7" t="s">
        <v>210</v>
      </c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 t="s">
        <v>210</v>
      </c>
      <c r="BE18" s="477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77"/>
      <c r="BQ18" s="477"/>
      <c r="BR18" s="477"/>
      <c r="BS18" s="477"/>
      <c r="BT18" s="477" t="s">
        <v>210</v>
      </c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7"/>
      <c r="CI18" s="477"/>
      <c r="CJ18" s="477">
        <v>0</v>
      </c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110"/>
      <c r="DC18" s="110"/>
      <c r="DD18" s="110"/>
      <c r="DE18" s="110"/>
    </row>
    <row r="19" spans="1:109" ht="12.75">
      <c r="A19" s="111"/>
      <c r="B19" s="111"/>
      <c r="C19" s="111"/>
      <c r="D19" s="111"/>
      <c r="E19" s="111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0"/>
      <c r="DC19" s="110"/>
      <c r="DD19" s="110"/>
      <c r="DE19" s="110"/>
    </row>
    <row r="20" spans="1:109" ht="12.75">
      <c r="A20" s="111"/>
      <c r="B20" s="111"/>
      <c r="C20" s="111"/>
      <c r="D20" s="111"/>
      <c r="E20" s="111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0"/>
      <c r="DC20" s="110"/>
      <c r="DD20" s="110"/>
      <c r="DE20" s="110"/>
    </row>
    <row r="21" spans="1:109" ht="14.25" customHeight="1">
      <c r="A21" s="548" t="s">
        <v>213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115"/>
      <c r="DC21" s="115"/>
      <c r="DD21" s="115"/>
      <c r="DE21" s="115"/>
    </row>
    <row r="22" spans="1:109" ht="14.25" customHeight="1">
      <c r="A22" s="519" t="s">
        <v>214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519"/>
      <c r="CZ22" s="519"/>
      <c r="DA22" s="114"/>
      <c r="DB22" s="115"/>
      <c r="DC22" s="115"/>
      <c r="DD22" s="115"/>
      <c r="DE22" s="115"/>
    </row>
    <row r="23" spans="1:109" ht="14.25" customHeight="1">
      <c r="A23" s="519" t="s">
        <v>212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114"/>
      <c r="DB23" s="115"/>
      <c r="DC23" s="115"/>
      <c r="DD23" s="115"/>
      <c r="DE23" s="115"/>
    </row>
    <row r="24" spans="1:109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</row>
    <row r="25" spans="1:109" ht="12.75" customHeight="1">
      <c r="A25" s="511" t="s">
        <v>202</v>
      </c>
      <c r="B25" s="511"/>
      <c r="C25" s="511"/>
      <c r="D25" s="511"/>
      <c r="E25" s="511"/>
      <c r="F25" s="511"/>
      <c r="G25" s="511" t="s">
        <v>203</v>
      </c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 t="s">
        <v>215</v>
      </c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 t="s">
        <v>216</v>
      </c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 t="s">
        <v>217</v>
      </c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 t="s">
        <v>207</v>
      </c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108"/>
      <c r="DC25" s="108"/>
      <c r="DD25" s="108"/>
      <c r="DE25" s="108"/>
    </row>
    <row r="26" spans="1:109" ht="12.75" customHeight="1">
      <c r="A26" s="512">
        <v>1</v>
      </c>
      <c r="B26" s="512"/>
      <c r="C26" s="512"/>
      <c r="D26" s="512"/>
      <c r="E26" s="512"/>
      <c r="F26" s="512"/>
      <c r="G26" s="512">
        <v>2</v>
      </c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>
        <v>3</v>
      </c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>
        <v>4</v>
      </c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>
        <v>5</v>
      </c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>
        <v>6</v>
      </c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109"/>
      <c r="DC26" s="109"/>
      <c r="DD26" s="109"/>
      <c r="DE26" s="109"/>
    </row>
    <row r="27" spans="1:109" ht="59.25" customHeight="1">
      <c r="A27" s="494" t="s">
        <v>208</v>
      </c>
      <c r="B27" s="494"/>
      <c r="C27" s="494"/>
      <c r="D27" s="494"/>
      <c r="E27" s="494"/>
      <c r="F27" s="494"/>
      <c r="G27" s="484" t="s">
        <v>218</v>
      </c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498"/>
      <c r="CK27" s="498"/>
      <c r="CL27" s="498"/>
      <c r="CM27" s="498"/>
      <c r="CN27" s="498"/>
      <c r="CO27" s="498"/>
      <c r="CP27" s="498"/>
      <c r="CQ27" s="498"/>
      <c r="CR27" s="498"/>
      <c r="CS27" s="498"/>
      <c r="CT27" s="498"/>
      <c r="CU27" s="498"/>
      <c r="CV27" s="498"/>
      <c r="CW27" s="498"/>
      <c r="CX27" s="498"/>
      <c r="CY27" s="498"/>
      <c r="CZ27" s="498"/>
      <c r="DA27" s="498"/>
      <c r="DB27" s="110"/>
      <c r="DC27" s="110"/>
      <c r="DD27" s="110"/>
      <c r="DE27" s="110"/>
    </row>
    <row r="28" spans="1:109" ht="12.75" customHeight="1">
      <c r="A28" s="505"/>
      <c r="B28" s="506"/>
      <c r="C28" s="506"/>
      <c r="D28" s="506"/>
      <c r="E28" s="506"/>
      <c r="F28" s="507"/>
      <c r="G28" s="502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4"/>
      <c r="AE28" s="495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7"/>
      <c r="AZ28" s="495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496"/>
      <c r="BM28" s="496"/>
      <c r="BN28" s="496"/>
      <c r="BO28" s="496"/>
      <c r="BP28" s="496"/>
      <c r="BQ28" s="497"/>
      <c r="BR28" s="495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6"/>
      <c r="CE28" s="496"/>
      <c r="CF28" s="496"/>
      <c r="CG28" s="496"/>
      <c r="CH28" s="496"/>
      <c r="CI28" s="497"/>
      <c r="CJ28" s="495"/>
      <c r="CK28" s="496"/>
      <c r="CL28" s="496"/>
      <c r="CM28" s="496"/>
      <c r="CN28" s="496"/>
      <c r="CO28" s="496"/>
      <c r="CP28" s="496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497"/>
      <c r="DB28" s="110"/>
      <c r="DC28" s="110"/>
      <c r="DD28" s="110"/>
      <c r="DE28" s="110"/>
    </row>
    <row r="29" spans="1:109" ht="12.75">
      <c r="A29" s="494"/>
      <c r="B29" s="494"/>
      <c r="C29" s="494"/>
      <c r="D29" s="494"/>
      <c r="E29" s="494"/>
      <c r="F29" s="494"/>
      <c r="G29" s="508" t="s">
        <v>209</v>
      </c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498" t="s">
        <v>210</v>
      </c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 t="s">
        <v>210</v>
      </c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 t="s">
        <v>210</v>
      </c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566">
        <f>CJ27</f>
        <v>0</v>
      </c>
      <c r="CK29" s="566"/>
      <c r="CL29" s="566"/>
      <c r="CM29" s="566"/>
      <c r="CN29" s="566"/>
      <c r="CO29" s="566"/>
      <c r="CP29" s="566"/>
      <c r="CQ29" s="566"/>
      <c r="CR29" s="566"/>
      <c r="CS29" s="566"/>
      <c r="CT29" s="566"/>
      <c r="CU29" s="566"/>
      <c r="CV29" s="566"/>
      <c r="CW29" s="566"/>
      <c r="CX29" s="566"/>
      <c r="CY29" s="566"/>
      <c r="CZ29" s="566"/>
      <c r="DA29" s="566"/>
      <c r="DB29" s="110"/>
      <c r="DC29" s="110"/>
      <c r="DD29" s="110"/>
      <c r="DE29" s="110"/>
    </row>
    <row r="30" spans="1:109" ht="12.75">
      <c r="A30" s="111"/>
      <c r="B30" s="111"/>
      <c r="C30" s="111"/>
      <c r="D30" s="111"/>
      <c r="E30" s="111"/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0"/>
      <c r="DC30" s="110"/>
      <c r="DD30" s="110"/>
      <c r="DE30" s="110"/>
    </row>
    <row r="31" spans="1:109" ht="14.25">
      <c r="A31" s="548" t="s">
        <v>213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  <c r="BA31" s="548"/>
      <c r="BB31" s="548"/>
      <c r="BC31" s="548"/>
      <c r="BD31" s="548"/>
      <c r="BE31" s="548"/>
      <c r="BF31" s="548"/>
      <c r="BG31" s="548"/>
      <c r="BH31" s="548"/>
      <c r="BI31" s="548"/>
      <c r="BJ31" s="548"/>
      <c r="BK31" s="548"/>
      <c r="BL31" s="548"/>
      <c r="BM31" s="548"/>
      <c r="BN31" s="548"/>
      <c r="BO31" s="548"/>
      <c r="BP31" s="548"/>
      <c r="BQ31" s="548"/>
      <c r="BR31" s="548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8"/>
      <c r="CD31" s="548"/>
      <c r="CE31" s="548"/>
      <c r="CF31" s="548"/>
      <c r="CG31" s="548"/>
      <c r="CH31" s="548"/>
      <c r="CI31" s="548"/>
      <c r="CJ31" s="548"/>
      <c r="CK31" s="548"/>
      <c r="CL31" s="548"/>
      <c r="CM31" s="548"/>
      <c r="CN31" s="548"/>
      <c r="CO31" s="548"/>
      <c r="CP31" s="548"/>
      <c r="CQ31" s="548"/>
      <c r="CR31" s="548"/>
      <c r="CS31" s="548"/>
      <c r="CT31" s="548"/>
      <c r="CU31" s="548"/>
      <c r="CV31" s="548"/>
      <c r="CW31" s="548"/>
      <c r="CX31" s="548"/>
      <c r="CY31" s="548"/>
      <c r="CZ31" s="548"/>
      <c r="DA31" s="548"/>
      <c r="DB31" s="110"/>
      <c r="DC31" s="110"/>
      <c r="DD31" s="110"/>
      <c r="DE31" s="110"/>
    </row>
    <row r="32" spans="1:109" ht="12.75" customHeight="1">
      <c r="A32" s="519" t="s">
        <v>219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519"/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19"/>
      <c r="CE32" s="519"/>
      <c r="CF32" s="519"/>
      <c r="CG32" s="519"/>
      <c r="CH32" s="519"/>
      <c r="CI32" s="519"/>
      <c r="CJ32" s="519"/>
      <c r="CK32" s="519"/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114"/>
      <c r="DB32" s="110"/>
      <c r="DC32" s="110"/>
      <c r="DD32" s="110"/>
      <c r="DE32" s="110"/>
    </row>
    <row r="33" spans="1:109" ht="12.75" customHeight="1">
      <c r="A33" s="519" t="s">
        <v>201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19"/>
      <c r="CJ33" s="519"/>
      <c r="CK33" s="519"/>
      <c r="CL33" s="519"/>
      <c r="CM33" s="519"/>
      <c r="CN33" s="519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19"/>
      <c r="CZ33" s="519"/>
      <c r="DA33" s="114"/>
      <c r="DB33" s="110"/>
      <c r="DC33" s="110"/>
      <c r="DD33" s="110"/>
      <c r="DE33" s="110"/>
    </row>
    <row r="34" spans="1:109" ht="14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0"/>
      <c r="DC34" s="110"/>
      <c r="DD34" s="110"/>
      <c r="DE34" s="110"/>
    </row>
    <row r="35" spans="1:109" ht="1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10"/>
      <c r="DC35" s="110"/>
      <c r="DD35" s="110"/>
      <c r="DE35" s="110"/>
    </row>
    <row r="36" spans="1:109" ht="12.75" customHeight="1">
      <c r="A36" s="511" t="s">
        <v>202</v>
      </c>
      <c r="B36" s="511"/>
      <c r="C36" s="511"/>
      <c r="D36" s="511"/>
      <c r="E36" s="511"/>
      <c r="F36" s="511"/>
      <c r="G36" s="511" t="s">
        <v>203</v>
      </c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 t="s">
        <v>215</v>
      </c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 t="s">
        <v>216</v>
      </c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 t="s">
        <v>217</v>
      </c>
      <c r="BS36" s="511"/>
      <c r="BT36" s="511"/>
      <c r="BU36" s="511"/>
      <c r="BV36" s="511"/>
      <c r="BW36" s="511"/>
      <c r="BX36" s="511"/>
      <c r="BY36" s="511"/>
      <c r="BZ36" s="511"/>
      <c r="CA36" s="511"/>
      <c r="CB36" s="511"/>
      <c r="CC36" s="511"/>
      <c r="CD36" s="511"/>
      <c r="CE36" s="511"/>
      <c r="CF36" s="511"/>
      <c r="CG36" s="511"/>
      <c r="CH36" s="511"/>
      <c r="CI36" s="511"/>
      <c r="CJ36" s="511" t="s">
        <v>207</v>
      </c>
      <c r="CK36" s="511"/>
      <c r="CL36" s="511"/>
      <c r="CM36" s="511"/>
      <c r="CN36" s="511"/>
      <c r="CO36" s="511"/>
      <c r="CP36" s="511"/>
      <c r="CQ36" s="511"/>
      <c r="CR36" s="511"/>
      <c r="CS36" s="511"/>
      <c r="CT36" s="511"/>
      <c r="CU36" s="511"/>
      <c r="CV36" s="511"/>
      <c r="CW36" s="511"/>
      <c r="CX36" s="511"/>
      <c r="CY36" s="511"/>
      <c r="CZ36" s="511"/>
      <c r="DA36" s="511"/>
      <c r="DB36" s="110"/>
      <c r="DC36" s="110"/>
      <c r="DD36" s="110"/>
      <c r="DE36" s="110"/>
    </row>
    <row r="37" spans="1:109" ht="12.75">
      <c r="A37" s="512">
        <v>1</v>
      </c>
      <c r="B37" s="512"/>
      <c r="C37" s="512"/>
      <c r="D37" s="512"/>
      <c r="E37" s="512"/>
      <c r="F37" s="512"/>
      <c r="G37" s="512">
        <v>2</v>
      </c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>
        <v>3</v>
      </c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>
        <v>4</v>
      </c>
      <c r="BA37" s="512"/>
      <c r="BB37" s="512"/>
      <c r="BC37" s="512"/>
      <c r="BD37" s="512"/>
      <c r="BE37" s="512"/>
      <c r="BF37" s="512"/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>
        <v>5</v>
      </c>
      <c r="BS37" s="512"/>
      <c r="BT37" s="512"/>
      <c r="BU37" s="512"/>
      <c r="BV37" s="512"/>
      <c r="BW37" s="512"/>
      <c r="BX37" s="512"/>
      <c r="BY37" s="512"/>
      <c r="BZ37" s="512"/>
      <c r="CA37" s="512"/>
      <c r="CB37" s="512"/>
      <c r="CC37" s="512"/>
      <c r="CD37" s="512"/>
      <c r="CE37" s="512"/>
      <c r="CF37" s="512"/>
      <c r="CG37" s="512"/>
      <c r="CH37" s="512"/>
      <c r="CI37" s="512"/>
      <c r="CJ37" s="512">
        <v>6</v>
      </c>
      <c r="CK37" s="512"/>
      <c r="CL37" s="512"/>
      <c r="CM37" s="512"/>
      <c r="CN37" s="512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2"/>
      <c r="DA37" s="512"/>
      <c r="DB37" s="110"/>
      <c r="DC37" s="110"/>
      <c r="DD37" s="110"/>
      <c r="DE37" s="110"/>
    </row>
    <row r="38" spans="1:109" ht="57.75" customHeight="1">
      <c r="A38" s="494" t="s">
        <v>208</v>
      </c>
      <c r="B38" s="494"/>
      <c r="C38" s="494"/>
      <c r="D38" s="494"/>
      <c r="E38" s="494"/>
      <c r="F38" s="494"/>
      <c r="G38" s="484" t="s">
        <v>218</v>
      </c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98">
        <v>2</v>
      </c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567">
        <v>12</v>
      </c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498">
        <v>50</v>
      </c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567">
        <f>AE38*AZ38*BR38</f>
        <v>1200</v>
      </c>
      <c r="CK38" s="567"/>
      <c r="CL38" s="567"/>
      <c r="CM38" s="567"/>
      <c r="CN38" s="567"/>
      <c r="CO38" s="567"/>
      <c r="CP38" s="567"/>
      <c r="CQ38" s="567"/>
      <c r="CR38" s="567"/>
      <c r="CS38" s="567"/>
      <c r="CT38" s="567"/>
      <c r="CU38" s="567"/>
      <c r="CV38" s="567"/>
      <c r="CW38" s="567"/>
      <c r="CX38" s="567"/>
      <c r="CY38" s="567"/>
      <c r="CZ38" s="567"/>
      <c r="DA38" s="567"/>
      <c r="DB38" s="110"/>
      <c r="DC38" s="110"/>
      <c r="DD38" s="110"/>
      <c r="DE38" s="110"/>
    </row>
    <row r="39" spans="1:109" ht="57.75" customHeight="1">
      <c r="A39" s="494" t="s">
        <v>220</v>
      </c>
      <c r="B39" s="494"/>
      <c r="C39" s="494"/>
      <c r="D39" s="494"/>
      <c r="E39" s="494"/>
      <c r="F39" s="494"/>
      <c r="G39" s="484" t="s">
        <v>218</v>
      </c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98">
        <v>1</v>
      </c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567">
        <v>2.97</v>
      </c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7"/>
      <c r="BQ39" s="567"/>
      <c r="BR39" s="498">
        <v>50</v>
      </c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567">
        <v>146.77</v>
      </c>
      <c r="CK39" s="567"/>
      <c r="CL39" s="567"/>
      <c r="CM39" s="567"/>
      <c r="CN39" s="567"/>
      <c r="CO39" s="567"/>
      <c r="CP39" s="567"/>
      <c r="CQ39" s="567"/>
      <c r="CR39" s="567"/>
      <c r="CS39" s="567"/>
      <c r="CT39" s="567"/>
      <c r="CU39" s="567"/>
      <c r="CV39" s="567"/>
      <c r="CW39" s="567"/>
      <c r="CX39" s="567"/>
      <c r="CY39" s="567"/>
      <c r="CZ39" s="567"/>
      <c r="DA39" s="567"/>
      <c r="DB39" s="110"/>
      <c r="DC39" s="110"/>
      <c r="DD39" s="110"/>
      <c r="DE39" s="110"/>
    </row>
    <row r="40" spans="1:109" ht="57.75" customHeight="1">
      <c r="A40" s="494" t="s">
        <v>221</v>
      </c>
      <c r="B40" s="494"/>
      <c r="C40" s="494"/>
      <c r="D40" s="494"/>
      <c r="E40" s="494"/>
      <c r="F40" s="494"/>
      <c r="G40" s="484" t="s">
        <v>218</v>
      </c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98">
        <v>1</v>
      </c>
      <c r="AF40" s="498"/>
      <c r="AG40" s="498"/>
      <c r="AH40" s="498"/>
      <c r="AI40" s="498"/>
      <c r="AJ40" s="498"/>
      <c r="AK40" s="498"/>
      <c r="AL40" s="498"/>
      <c r="AM40" s="498"/>
      <c r="AN40" s="498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498"/>
      <c r="AZ40" s="567">
        <v>1.5</v>
      </c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498">
        <v>50</v>
      </c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567">
        <f>AE40*AZ40*BR40</f>
        <v>75</v>
      </c>
      <c r="CK40" s="567"/>
      <c r="CL40" s="567"/>
      <c r="CM40" s="567"/>
      <c r="CN40" s="567"/>
      <c r="CO40" s="567"/>
      <c r="CP40" s="567"/>
      <c r="CQ40" s="567"/>
      <c r="CR40" s="567"/>
      <c r="CS40" s="567"/>
      <c r="CT40" s="567"/>
      <c r="CU40" s="567"/>
      <c r="CV40" s="567"/>
      <c r="CW40" s="567"/>
      <c r="CX40" s="567"/>
      <c r="CY40" s="567"/>
      <c r="CZ40" s="567"/>
      <c r="DA40" s="567"/>
      <c r="DB40" s="110"/>
      <c r="DC40" s="110"/>
      <c r="DD40" s="110"/>
      <c r="DE40" s="110"/>
    </row>
    <row r="41" spans="1:109" ht="12.75">
      <c r="A41" s="494"/>
      <c r="B41" s="494"/>
      <c r="C41" s="494"/>
      <c r="D41" s="494"/>
      <c r="E41" s="494"/>
      <c r="F41" s="494"/>
      <c r="G41" s="508" t="s">
        <v>209</v>
      </c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498" t="s">
        <v>210</v>
      </c>
      <c r="AF41" s="498"/>
      <c r="AG41" s="498"/>
      <c r="AH41" s="498"/>
      <c r="AI41" s="498"/>
      <c r="AJ41" s="498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 t="s">
        <v>210</v>
      </c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 t="s">
        <v>210</v>
      </c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498"/>
      <c r="CI41" s="498"/>
      <c r="CJ41" s="568">
        <f>CJ38+CJ39+CJ40</f>
        <v>1421.77</v>
      </c>
      <c r="CK41" s="568"/>
      <c r="CL41" s="568"/>
      <c r="CM41" s="568"/>
      <c r="CN41" s="568"/>
      <c r="CO41" s="568"/>
      <c r="CP41" s="568"/>
      <c r="CQ41" s="568"/>
      <c r="CR41" s="568"/>
      <c r="CS41" s="568"/>
      <c r="CT41" s="568"/>
      <c r="CU41" s="568"/>
      <c r="CV41" s="568"/>
      <c r="CW41" s="568"/>
      <c r="CX41" s="568"/>
      <c r="CY41" s="568"/>
      <c r="CZ41" s="568"/>
      <c r="DA41" s="568"/>
      <c r="DB41" s="110"/>
      <c r="DC41" s="110"/>
      <c r="DD41" s="110"/>
      <c r="DE41" s="110"/>
    </row>
    <row r="42" spans="1:109" ht="12.75">
      <c r="A42" s="111"/>
      <c r="B42" s="111"/>
      <c r="C42" s="111"/>
      <c r="D42" s="111"/>
      <c r="E42" s="111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0"/>
      <c r="DC42" s="110"/>
      <c r="DD42" s="110"/>
      <c r="DE42" s="110"/>
    </row>
    <row r="43" spans="1:109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</row>
    <row r="44" spans="1:109" ht="12.75" customHeight="1">
      <c r="A44" s="519" t="s">
        <v>222</v>
      </c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519"/>
      <c r="BL44" s="519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  <c r="CB44" s="519"/>
      <c r="CC44" s="519"/>
      <c r="CD44" s="519"/>
      <c r="CE44" s="519"/>
      <c r="CF44" s="519"/>
      <c r="CG44" s="519"/>
      <c r="CH44" s="519"/>
      <c r="CI44" s="519"/>
      <c r="CJ44" s="519"/>
      <c r="CK44" s="519"/>
      <c r="CL44" s="519"/>
      <c r="CM44" s="519"/>
      <c r="CN44" s="519"/>
      <c r="CO44" s="519"/>
      <c r="CP44" s="519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115"/>
      <c r="DC44" s="115"/>
      <c r="DD44" s="115"/>
      <c r="DE44" s="115"/>
    </row>
    <row r="45" spans="1:109" ht="14.25">
      <c r="A45" s="117" t="s">
        <v>223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569" t="s">
        <v>224</v>
      </c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  <c r="CB45" s="569"/>
      <c r="CC45" s="569"/>
      <c r="CD45" s="569"/>
      <c r="CE45" s="569"/>
      <c r="CF45" s="569"/>
      <c r="CG45" s="569"/>
      <c r="CH45" s="569"/>
      <c r="CI45" s="569"/>
      <c r="CJ45" s="569"/>
      <c r="CK45" s="569"/>
      <c r="CL45" s="569"/>
      <c r="CM45" s="569"/>
      <c r="CN45" s="569"/>
      <c r="CO45" s="569"/>
      <c r="CP45" s="569"/>
      <c r="CQ45" s="569"/>
      <c r="CR45" s="569"/>
      <c r="CS45" s="569"/>
      <c r="CT45" s="569"/>
      <c r="CU45" s="569"/>
      <c r="CV45" s="569"/>
      <c r="CW45" s="569"/>
      <c r="CX45" s="569"/>
      <c r="CY45" s="569"/>
      <c r="CZ45" s="569"/>
      <c r="DA45" s="569"/>
      <c r="DB45" s="115"/>
      <c r="DC45" s="115"/>
      <c r="DD45" s="115"/>
      <c r="DE45" s="115"/>
    </row>
    <row r="46" spans="1:109" ht="14.25">
      <c r="A46" s="117" t="s">
        <v>225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569" t="s">
        <v>226</v>
      </c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  <c r="CG46" s="569"/>
      <c r="CH46" s="569"/>
      <c r="CI46" s="569"/>
      <c r="CJ46" s="569"/>
      <c r="CK46" s="569"/>
      <c r="CL46" s="569"/>
      <c r="CM46" s="569"/>
      <c r="CN46" s="569"/>
      <c r="CO46" s="569"/>
      <c r="CP46" s="569"/>
      <c r="CQ46" s="569"/>
      <c r="CR46" s="569"/>
      <c r="CS46" s="569"/>
      <c r="CT46" s="569"/>
      <c r="CU46" s="569"/>
      <c r="CV46" s="569"/>
      <c r="CW46" s="569"/>
      <c r="CX46" s="569"/>
      <c r="CY46" s="569"/>
      <c r="CZ46" s="569"/>
      <c r="DA46" s="569"/>
      <c r="DB46" s="115"/>
      <c r="DC46" s="115"/>
      <c r="DD46" s="115"/>
      <c r="DE46" s="115"/>
    </row>
    <row r="47" spans="1:109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</row>
    <row r="48" spans="1:109" ht="12.75" customHeight="1">
      <c r="A48" s="511" t="s">
        <v>202</v>
      </c>
      <c r="B48" s="511"/>
      <c r="C48" s="511"/>
      <c r="D48" s="511"/>
      <c r="E48" s="511"/>
      <c r="F48" s="511"/>
      <c r="G48" s="511" t="s">
        <v>227</v>
      </c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 t="s">
        <v>228</v>
      </c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11"/>
      <c r="CJ48" s="511"/>
      <c r="CK48" s="511"/>
      <c r="CL48" s="511"/>
      <c r="CM48" s="511" t="s">
        <v>229</v>
      </c>
      <c r="CN48" s="511"/>
      <c r="CO48" s="511"/>
      <c r="CP48" s="511"/>
      <c r="CQ48" s="511"/>
      <c r="CR48" s="511"/>
      <c r="CS48" s="511"/>
      <c r="CT48" s="511"/>
      <c r="CU48" s="511"/>
      <c r="CV48" s="511"/>
      <c r="CW48" s="511"/>
      <c r="CX48" s="511"/>
      <c r="CY48" s="511"/>
      <c r="CZ48" s="511"/>
      <c r="DA48" s="511"/>
      <c r="DB48" s="107"/>
      <c r="DC48" s="107"/>
      <c r="DD48" s="107"/>
      <c r="DE48" s="107"/>
    </row>
    <row r="49" spans="1:109" ht="12.75">
      <c r="A49" s="512">
        <v>1</v>
      </c>
      <c r="B49" s="512"/>
      <c r="C49" s="512"/>
      <c r="D49" s="512"/>
      <c r="E49" s="512"/>
      <c r="F49" s="512"/>
      <c r="G49" s="512">
        <v>2</v>
      </c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>
        <v>3</v>
      </c>
      <c r="BX49" s="512"/>
      <c r="BY49" s="512"/>
      <c r="BZ49" s="512"/>
      <c r="CA49" s="512"/>
      <c r="CB49" s="512"/>
      <c r="CC49" s="512"/>
      <c r="CD49" s="512"/>
      <c r="CE49" s="512"/>
      <c r="CF49" s="512"/>
      <c r="CG49" s="512"/>
      <c r="CH49" s="512"/>
      <c r="CI49" s="512"/>
      <c r="CJ49" s="512"/>
      <c r="CK49" s="512"/>
      <c r="CL49" s="512"/>
      <c r="CM49" s="512">
        <v>4</v>
      </c>
      <c r="CN49" s="512"/>
      <c r="CO49" s="512"/>
      <c r="CP49" s="512"/>
      <c r="CQ49" s="512"/>
      <c r="CR49" s="512"/>
      <c r="CS49" s="512"/>
      <c r="CT49" s="512"/>
      <c r="CU49" s="512"/>
      <c r="CV49" s="512"/>
      <c r="CW49" s="512"/>
      <c r="CX49" s="512"/>
      <c r="CY49" s="512"/>
      <c r="CZ49" s="512"/>
      <c r="DA49" s="512"/>
      <c r="DB49" s="118"/>
      <c r="DC49" s="118"/>
      <c r="DD49" s="118"/>
      <c r="DE49" s="118"/>
    </row>
    <row r="50" spans="1:109" ht="12.75" customHeight="1">
      <c r="A50" s="475" t="s">
        <v>208</v>
      </c>
      <c r="B50" s="475"/>
      <c r="C50" s="475"/>
      <c r="D50" s="475"/>
      <c r="E50" s="475"/>
      <c r="F50" s="475"/>
      <c r="G50" s="119"/>
      <c r="H50" s="509" t="s">
        <v>230</v>
      </c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09"/>
      <c r="AV50" s="509"/>
      <c r="AW50" s="509"/>
      <c r="AX50" s="509"/>
      <c r="AY50" s="509"/>
      <c r="AZ50" s="509"/>
      <c r="BA50" s="509"/>
      <c r="BB50" s="509"/>
      <c r="BC50" s="509"/>
      <c r="BD50" s="509"/>
      <c r="BE50" s="509"/>
      <c r="BF50" s="509"/>
      <c r="BG50" s="509"/>
      <c r="BH50" s="509"/>
      <c r="BI50" s="509"/>
      <c r="BJ50" s="509"/>
      <c r="BK50" s="509"/>
      <c r="BL50" s="509"/>
      <c r="BM50" s="509"/>
      <c r="BN50" s="509"/>
      <c r="BO50" s="509"/>
      <c r="BP50" s="509"/>
      <c r="BQ50" s="509"/>
      <c r="BR50" s="509"/>
      <c r="BS50" s="509"/>
      <c r="BT50" s="509"/>
      <c r="BU50" s="509"/>
      <c r="BV50" s="509"/>
      <c r="BW50" s="477" t="s">
        <v>210</v>
      </c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570">
        <f>CM51</f>
        <v>3174529.36</v>
      </c>
      <c r="CN50" s="570"/>
      <c r="CO50" s="570"/>
      <c r="CP50" s="570"/>
      <c r="CQ50" s="570"/>
      <c r="CR50" s="570"/>
      <c r="CS50" s="570"/>
      <c r="CT50" s="570"/>
      <c r="CU50" s="570"/>
      <c r="CV50" s="570"/>
      <c r="CW50" s="570"/>
      <c r="CX50" s="570"/>
      <c r="CY50" s="570"/>
      <c r="CZ50" s="570"/>
      <c r="DA50" s="570"/>
      <c r="DB50" s="107"/>
      <c r="DC50" s="107"/>
      <c r="DD50" s="107"/>
      <c r="DE50" s="107"/>
    </row>
    <row r="51" spans="1:109" ht="12.75" customHeight="1">
      <c r="A51" s="475" t="s">
        <v>231</v>
      </c>
      <c r="B51" s="475"/>
      <c r="C51" s="475"/>
      <c r="D51" s="475"/>
      <c r="E51" s="475"/>
      <c r="F51" s="475"/>
      <c r="G51" s="120"/>
      <c r="H51" s="571" t="s">
        <v>41</v>
      </c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1"/>
      <c r="BQ51" s="571"/>
      <c r="BR51" s="571"/>
      <c r="BS51" s="571"/>
      <c r="BT51" s="571"/>
      <c r="BU51" s="571"/>
      <c r="BV51" s="571"/>
      <c r="BW51" s="572">
        <f>'Раздел 1'!E12</f>
        <v>23533145.66</v>
      </c>
      <c r="BX51" s="572"/>
      <c r="BY51" s="572"/>
      <c r="BZ51" s="572"/>
      <c r="CA51" s="572"/>
      <c r="CB51" s="572"/>
      <c r="CC51" s="572"/>
      <c r="CD51" s="572"/>
      <c r="CE51" s="572"/>
      <c r="CF51" s="572"/>
      <c r="CG51" s="572"/>
      <c r="CH51" s="572"/>
      <c r="CI51" s="572"/>
      <c r="CJ51" s="572"/>
      <c r="CK51" s="572"/>
      <c r="CL51" s="572"/>
      <c r="CM51" s="573">
        <v>3174529.36</v>
      </c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118"/>
      <c r="DC51" s="118"/>
      <c r="DD51" s="118"/>
      <c r="DE51" s="118"/>
    </row>
    <row r="52" spans="1:109" ht="12.75" customHeight="1">
      <c r="A52" s="475"/>
      <c r="B52" s="475"/>
      <c r="C52" s="475"/>
      <c r="D52" s="475"/>
      <c r="E52" s="475"/>
      <c r="F52" s="475"/>
      <c r="G52" s="121"/>
      <c r="H52" s="574" t="s">
        <v>232</v>
      </c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  <c r="BA52" s="574"/>
      <c r="BB52" s="574"/>
      <c r="BC52" s="574"/>
      <c r="BD52" s="574"/>
      <c r="BE52" s="574"/>
      <c r="BF52" s="574"/>
      <c r="BG52" s="574"/>
      <c r="BH52" s="574"/>
      <c r="BI52" s="574"/>
      <c r="BJ52" s="574"/>
      <c r="BK52" s="574"/>
      <c r="BL52" s="574"/>
      <c r="BM52" s="574"/>
      <c r="BN52" s="574"/>
      <c r="BO52" s="574"/>
      <c r="BP52" s="574"/>
      <c r="BQ52" s="574"/>
      <c r="BR52" s="574"/>
      <c r="BS52" s="574"/>
      <c r="BT52" s="574"/>
      <c r="BU52" s="574"/>
      <c r="BV52" s="574"/>
      <c r="BW52" s="572"/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2"/>
      <c r="CL52" s="572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122">
        <f>'Расчет ЗП У'!P26+'Расчет ЗП Н'!P26</f>
        <v>5249547.855652241</v>
      </c>
      <c r="DC52" s="123">
        <f>DB52/CM63</f>
        <v>1.0012254100846558</v>
      </c>
      <c r="DD52" s="123"/>
      <c r="DE52" s="123"/>
    </row>
    <row r="53" spans="1:110" ht="12.75" customHeight="1">
      <c r="A53" s="475" t="s">
        <v>233</v>
      </c>
      <c r="B53" s="475"/>
      <c r="C53" s="475"/>
      <c r="D53" s="475"/>
      <c r="E53" s="475"/>
      <c r="F53" s="475"/>
      <c r="G53" s="119"/>
      <c r="H53" s="575" t="s">
        <v>234</v>
      </c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5"/>
      <c r="AF53" s="575"/>
      <c r="AG53" s="575"/>
      <c r="AH53" s="575"/>
      <c r="AI53" s="575"/>
      <c r="AJ53" s="575"/>
      <c r="AK53" s="575"/>
      <c r="AL53" s="575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5"/>
      <c r="BB53" s="575"/>
      <c r="BC53" s="575"/>
      <c r="BD53" s="575"/>
      <c r="BE53" s="575"/>
      <c r="BF53" s="575"/>
      <c r="BG53" s="575"/>
      <c r="BH53" s="575"/>
      <c r="BI53" s="575"/>
      <c r="BJ53" s="575"/>
      <c r="BK53" s="575"/>
      <c r="BL53" s="575"/>
      <c r="BM53" s="575"/>
      <c r="BN53" s="575"/>
      <c r="BO53" s="575"/>
      <c r="BP53" s="575"/>
      <c r="BQ53" s="575"/>
      <c r="BR53" s="575"/>
      <c r="BS53" s="575"/>
      <c r="BT53" s="575"/>
      <c r="BU53" s="575"/>
      <c r="BV53" s="575"/>
      <c r="BW53" s="477"/>
      <c r="BX53" s="477"/>
      <c r="BY53" s="477"/>
      <c r="BZ53" s="477"/>
      <c r="CA53" s="477"/>
      <c r="CB53" s="477"/>
      <c r="CC53" s="477"/>
      <c r="CD53" s="477"/>
      <c r="CE53" s="477"/>
      <c r="CF53" s="477"/>
      <c r="CG53" s="477"/>
      <c r="CH53" s="477"/>
      <c r="CI53" s="477"/>
      <c r="CJ53" s="477"/>
      <c r="CK53" s="477"/>
      <c r="CL53" s="477"/>
      <c r="CM53" s="570" t="s">
        <v>454</v>
      </c>
      <c r="CN53" s="570"/>
      <c r="CO53" s="570"/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118"/>
      <c r="DC53" s="124">
        <v>0.997344972987823</v>
      </c>
      <c r="DD53" s="124"/>
      <c r="DE53" s="124"/>
      <c r="DF53" t="s">
        <v>235</v>
      </c>
    </row>
    <row r="54" spans="1:109" ht="12.75" customHeight="1">
      <c r="A54" s="475" t="s">
        <v>236</v>
      </c>
      <c r="B54" s="475"/>
      <c r="C54" s="475"/>
      <c r="D54" s="475"/>
      <c r="E54" s="475"/>
      <c r="F54" s="475"/>
      <c r="G54" s="119"/>
      <c r="H54" s="575" t="s">
        <v>237</v>
      </c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575"/>
      <c r="AI54" s="575"/>
      <c r="AJ54" s="575"/>
      <c r="AK54" s="575"/>
      <c r="AL54" s="575"/>
      <c r="AM54" s="575"/>
      <c r="AN54" s="575"/>
      <c r="AO54" s="575"/>
      <c r="AP54" s="575"/>
      <c r="AQ54" s="575"/>
      <c r="AR54" s="575"/>
      <c r="AS54" s="575"/>
      <c r="AT54" s="575"/>
      <c r="AU54" s="575"/>
      <c r="AV54" s="575"/>
      <c r="AW54" s="575"/>
      <c r="AX54" s="575"/>
      <c r="AY54" s="575"/>
      <c r="AZ54" s="575"/>
      <c r="BA54" s="575"/>
      <c r="BB54" s="575"/>
      <c r="BC54" s="575"/>
      <c r="BD54" s="575"/>
      <c r="BE54" s="575"/>
      <c r="BF54" s="575"/>
      <c r="BG54" s="575"/>
      <c r="BH54" s="575"/>
      <c r="BI54" s="575"/>
      <c r="BJ54" s="575"/>
      <c r="BK54" s="575"/>
      <c r="BL54" s="575"/>
      <c r="BM54" s="575"/>
      <c r="BN54" s="575"/>
      <c r="BO54" s="575"/>
      <c r="BP54" s="575"/>
      <c r="BQ54" s="575"/>
      <c r="BR54" s="575"/>
      <c r="BS54" s="575"/>
      <c r="BT54" s="575"/>
      <c r="BU54" s="575"/>
      <c r="BV54" s="575"/>
      <c r="BW54" s="477"/>
      <c r="BX54" s="477"/>
      <c r="BY54" s="477"/>
      <c r="BZ54" s="477"/>
      <c r="CA54" s="477"/>
      <c r="CB54" s="477"/>
      <c r="CC54" s="477"/>
      <c r="CD54" s="477"/>
      <c r="CE54" s="477"/>
      <c r="CF54" s="477"/>
      <c r="CG54" s="477"/>
      <c r="CH54" s="477"/>
      <c r="CI54" s="477"/>
      <c r="CJ54" s="477"/>
      <c r="CK54" s="477"/>
      <c r="CL54" s="477"/>
      <c r="CM54" s="570"/>
      <c r="CN54" s="570"/>
      <c r="CO54" s="570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0"/>
      <c r="DB54" s="118"/>
      <c r="DC54" s="118"/>
      <c r="DD54" s="118"/>
      <c r="DE54" s="118"/>
    </row>
    <row r="55" spans="1:109" ht="12.75" customHeight="1">
      <c r="A55" s="475" t="s">
        <v>220</v>
      </c>
      <c r="B55" s="475"/>
      <c r="C55" s="475"/>
      <c r="D55" s="475"/>
      <c r="E55" s="475"/>
      <c r="F55" s="475"/>
      <c r="G55" s="119"/>
      <c r="H55" s="509" t="s">
        <v>238</v>
      </c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09"/>
      <c r="BN55" s="509"/>
      <c r="BO55" s="509"/>
      <c r="BP55" s="509"/>
      <c r="BQ55" s="509"/>
      <c r="BR55" s="509"/>
      <c r="BS55" s="509"/>
      <c r="BT55" s="509"/>
      <c r="BU55" s="509"/>
      <c r="BV55" s="509"/>
      <c r="BW55" s="477" t="s">
        <v>210</v>
      </c>
      <c r="BX55" s="477"/>
      <c r="BY55" s="477"/>
      <c r="BZ55" s="477"/>
      <c r="CA55" s="477"/>
      <c r="CB55" s="477"/>
      <c r="CC55" s="477"/>
      <c r="CD55" s="477"/>
      <c r="CE55" s="477"/>
      <c r="CF55" s="477"/>
      <c r="CG55" s="477"/>
      <c r="CH55" s="477"/>
      <c r="CI55" s="477"/>
      <c r="CJ55" s="477"/>
      <c r="CK55" s="477"/>
      <c r="CL55" s="477"/>
      <c r="CM55" s="570">
        <f>CM56+CM58+CM59+CM60+CM61+CM62</f>
        <v>1796343.27</v>
      </c>
      <c r="CN55" s="570"/>
      <c r="CO55" s="570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118"/>
      <c r="DC55" s="118"/>
      <c r="DD55" s="118"/>
      <c r="DE55" s="118"/>
    </row>
    <row r="56" spans="1:109" ht="12.75" customHeight="1">
      <c r="A56" s="475" t="s">
        <v>239</v>
      </c>
      <c r="B56" s="475"/>
      <c r="C56" s="475"/>
      <c r="D56" s="475"/>
      <c r="E56" s="475"/>
      <c r="F56" s="475"/>
      <c r="G56" s="120"/>
      <c r="H56" s="571" t="s">
        <v>41</v>
      </c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571"/>
      <c r="BC56" s="571"/>
      <c r="BD56" s="571"/>
      <c r="BE56" s="571"/>
      <c r="BF56" s="571"/>
      <c r="BG56" s="571"/>
      <c r="BH56" s="571"/>
      <c r="BI56" s="571"/>
      <c r="BJ56" s="571"/>
      <c r="BK56" s="571"/>
      <c r="BL56" s="571"/>
      <c r="BM56" s="571"/>
      <c r="BN56" s="571"/>
      <c r="BO56" s="571"/>
      <c r="BP56" s="571"/>
      <c r="BQ56" s="571"/>
      <c r="BR56" s="571"/>
      <c r="BS56" s="571"/>
      <c r="BT56" s="571"/>
      <c r="BU56" s="571"/>
      <c r="BV56" s="571"/>
      <c r="BW56" s="572">
        <f>BW51</f>
        <v>23533145.66</v>
      </c>
      <c r="BX56" s="572"/>
      <c r="BY56" s="572"/>
      <c r="BZ56" s="572"/>
      <c r="CA56" s="572"/>
      <c r="CB56" s="572"/>
      <c r="CC56" s="572"/>
      <c r="CD56" s="572"/>
      <c r="CE56" s="572"/>
      <c r="CF56" s="572"/>
      <c r="CG56" s="572"/>
      <c r="CH56" s="572"/>
      <c r="CI56" s="572"/>
      <c r="CJ56" s="572"/>
      <c r="CK56" s="572"/>
      <c r="CL56" s="572"/>
      <c r="CM56" s="576">
        <v>635292.13</v>
      </c>
      <c r="CN56" s="576"/>
      <c r="CO56" s="576"/>
      <c r="CP56" s="576"/>
      <c r="CQ56" s="576"/>
      <c r="CR56" s="576"/>
      <c r="CS56" s="576"/>
      <c r="CT56" s="576"/>
      <c r="CU56" s="576"/>
      <c r="CV56" s="576"/>
      <c r="CW56" s="576"/>
      <c r="CX56" s="576"/>
      <c r="CY56" s="576"/>
      <c r="CZ56" s="576"/>
      <c r="DA56" s="576"/>
      <c r="DB56" s="118"/>
      <c r="DC56" s="118"/>
      <c r="DD56" s="118"/>
      <c r="DE56" s="118"/>
    </row>
    <row r="57" spans="1:109" ht="12.75" customHeight="1">
      <c r="A57" s="475"/>
      <c r="B57" s="475"/>
      <c r="C57" s="475"/>
      <c r="D57" s="475"/>
      <c r="E57" s="475"/>
      <c r="F57" s="475"/>
      <c r="G57" s="121"/>
      <c r="H57" s="574" t="s">
        <v>240</v>
      </c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574"/>
      <c r="BF57" s="574"/>
      <c r="BG57" s="574"/>
      <c r="BH57" s="574"/>
      <c r="BI57" s="574"/>
      <c r="BJ57" s="574"/>
      <c r="BK57" s="574"/>
      <c r="BL57" s="574"/>
      <c r="BM57" s="574"/>
      <c r="BN57" s="574"/>
      <c r="BO57" s="574"/>
      <c r="BP57" s="574"/>
      <c r="BQ57" s="574"/>
      <c r="BR57" s="574"/>
      <c r="BS57" s="574"/>
      <c r="BT57" s="574"/>
      <c r="BU57" s="574"/>
      <c r="BV57" s="574"/>
      <c r="BW57" s="572"/>
      <c r="BX57" s="572"/>
      <c r="BY57" s="572"/>
      <c r="BZ57" s="572"/>
      <c r="CA57" s="572"/>
      <c r="CB57" s="572"/>
      <c r="CC57" s="572"/>
      <c r="CD57" s="572"/>
      <c r="CE57" s="572"/>
      <c r="CF57" s="572"/>
      <c r="CG57" s="572"/>
      <c r="CH57" s="572"/>
      <c r="CI57" s="572"/>
      <c r="CJ57" s="572"/>
      <c r="CK57" s="572"/>
      <c r="CL57" s="572"/>
      <c r="CM57" s="576"/>
      <c r="CN57" s="576"/>
      <c r="CO57" s="576"/>
      <c r="CP57" s="576"/>
      <c r="CQ57" s="576"/>
      <c r="CR57" s="576"/>
      <c r="CS57" s="576"/>
      <c r="CT57" s="576"/>
      <c r="CU57" s="576"/>
      <c r="CV57" s="576"/>
      <c r="CW57" s="576"/>
      <c r="CX57" s="576"/>
      <c r="CY57" s="576"/>
      <c r="CZ57" s="576"/>
      <c r="DA57" s="576"/>
      <c r="DB57" s="118"/>
      <c r="DC57" s="118"/>
      <c r="DD57" s="118"/>
      <c r="DE57" s="118"/>
    </row>
    <row r="58" spans="1:109" ht="12.75" customHeight="1">
      <c r="A58" s="475" t="s">
        <v>241</v>
      </c>
      <c r="B58" s="475"/>
      <c r="C58" s="475"/>
      <c r="D58" s="475"/>
      <c r="E58" s="475"/>
      <c r="F58" s="475"/>
      <c r="G58" s="119"/>
      <c r="H58" s="575" t="s">
        <v>242</v>
      </c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575"/>
      <c r="AS58" s="575"/>
      <c r="AT58" s="575"/>
      <c r="AU58" s="575"/>
      <c r="AV58" s="575"/>
      <c r="AW58" s="575"/>
      <c r="AX58" s="575"/>
      <c r="AY58" s="575"/>
      <c r="AZ58" s="575"/>
      <c r="BA58" s="575"/>
      <c r="BB58" s="575"/>
      <c r="BC58" s="575"/>
      <c r="BD58" s="575"/>
      <c r="BE58" s="575"/>
      <c r="BF58" s="575"/>
      <c r="BG58" s="575"/>
      <c r="BH58" s="575"/>
      <c r="BI58" s="575"/>
      <c r="BJ58" s="575"/>
      <c r="BK58" s="575"/>
      <c r="BL58" s="575"/>
      <c r="BM58" s="575"/>
      <c r="BN58" s="575"/>
      <c r="BO58" s="575"/>
      <c r="BP58" s="575"/>
      <c r="BQ58" s="575"/>
      <c r="BR58" s="575"/>
      <c r="BS58" s="575"/>
      <c r="BT58" s="575"/>
      <c r="BU58" s="575"/>
      <c r="BV58" s="575"/>
      <c r="BW58" s="477"/>
      <c r="BX58" s="477"/>
      <c r="BY58" s="477"/>
      <c r="BZ58" s="477"/>
      <c r="CA58" s="477"/>
      <c r="CB58" s="477"/>
      <c r="CC58" s="477"/>
      <c r="CD58" s="477"/>
      <c r="CE58" s="477"/>
      <c r="CF58" s="477"/>
      <c r="CG58" s="477"/>
      <c r="CH58" s="477"/>
      <c r="CI58" s="477"/>
      <c r="CJ58" s="477"/>
      <c r="CK58" s="477"/>
      <c r="CL58" s="477"/>
      <c r="CM58" s="570"/>
      <c r="CN58" s="570"/>
      <c r="CO58" s="570"/>
      <c r="CP58" s="570"/>
      <c r="CQ58" s="570"/>
      <c r="CR58" s="570"/>
      <c r="CS58" s="570"/>
      <c r="CT58" s="570"/>
      <c r="CU58" s="570"/>
      <c r="CV58" s="570"/>
      <c r="CW58" s="570"/>
      <c r="CX58" s="570"/>
      <c r="CY58" s="570"/>
      <c r="CZ58" s="570"/>
      <c r="DA58" s="570"/>
      <c r="DB58" s="118"/>
      <c r="DC58" s="118"/>
      <c r="DD58" s="118"/>
      <c r="DE58" s="118"/>
    </row>
    <row r="59" spans="1:109" ht="12.75" customHeight="1">
      <c r="A59" s="475" t="s">
        <v>243</v>
      </c>
      <c r="B59" s="475"/>
      <c r="C59" s="475"/>
      <c r="D59" s="475"/>
      <c r="E59" s="475"/>
      <c r="F59" s="475"/>
      <c r="G59" s="119"/>
      <c r="H59" s="575" t="s">
        <v>244</v>
      </c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575"/>
      <c r="BC59" s="575"/>
      <c r="BD59" s="575"/>
      <c r="BE59" s="575"/>
      <c r="BF59" s="575"/>
      <c r="BG59" s="575"/>
      <c r="BH59" s="575"/>
      <c r="BI59" s="575"/>
      <c r="BJ59" s="575"/>
      <c r="BK59" s="575"/>
      <c r="BL59" s="575"/>
      <c r="BM59" s="575"/>
      <c r="BN59" s="575"/>
      <c r="BO59" s="575"/>
      <c r="BP59" s="575"/>
      <c r="BQ59" s="575"/>
      <c r="BR59" s="575"/>
      <c r="BS59" s="575"/>
      <c r="BT59" s="575"/>
      <c r="BU59" s="575"/>
      <c r="BV59" s="575"/>
      <c r="BW59" s="577">
        <f>BW51</f>
        <v>23533145.66</v>
      </c>
      <c r="BX59" s="577"/>
      <c r="BY59" s="577"/>
      <c r="BZ59" s="577"/>
      <c r="CA59" s="577"/>
      <c r="CB59" s="577"/>
      <c r="CC59" s="577"/>
      <c r="CD59" s="577"/>
      <c r="CE59" s="577"/>
      <c r="CF59" s="577"/>
      <c r="CG59" s="577"/>
      <c r="CH59" s="577"/>
      <c r="CI59" s="577"/>
      <c r="CJ59" s="577"/>
      <c r="CK59" s="577"/>
      <c r="CL59" s="577"/>
      <c r="CM59" s="570">
        <v>43813.25</v>
      </c>
      <c r="CN59" s="570"/>
      <c r="CO59" s="570"/>
      <c r="CP59" s="570"/>
      <c r="CQ59" s="570"/>
      <c r="CR59" s="570"/>
      <c r="CS59" s="570"/>
      <c r="CT59" s="570"/>
      <c r="CU59" s="570"/>
      <c r="CV59" s="570"/>
      <c r="CW59" s="570"/>
      <c r="CX59" s="570"/>
      <c r="CY59" s="570"/>
      <c r="CZ59" s="570"/>
      <c r="DA59" s="570"/>
      <c r="DB59" s="118"/>
      <c r="DC59" s="118"/>
      <c r="DD59" s="118"/>
      <c r="DE59" s="118"/>
    </row>
    <row r="60" spans="1:109" ht="12.75" customHeight="1">
      <c r="A60" s="475" t="s">
        <v>245</v>
      </c>
      <c r="B60" s="475"/>
      <c r="C60" s="475"/>
      <c r="D60" s="475"/>
      <c r="E60" s="475"/>
      <c r="F60" s="475"/>
      <c r="G60" s="119"/>
      <c r="H60" s="575" t="s">
        <v>246</v>
      </c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  <c r="AO60" s="575"/>
      <c r="AP60" s="575"/>
      <c r="AQ60" s="575"/>
      <c r="AR60" s="575"/>
      <c r="AS60" s="575"/>
      <c r="AT60" s="575"/>
      <c r="AU60" s="575"/>
      <c r="AV60" s="575"/>
      <c r="AW60" s="575"/>
      <c r="AX60" s="575"/>
      <c r="AY60" s="575"/>
      <c r="AZ60" s="575"/>
      <c r="BA60" s="575"/>
      <c r="BB60" s="575"/>
      <c r="BC60" s="575"/>
      <c r="BD60" s="575"/>
      <c r="BE60" s="575"/>
      <c r="BF60" s="575"/>
      <c r="BG60" s="575"/>
      <c r="BH60" s="575"/>
      <c r="BI60" s="575"/>
      <c r="BJ60" s="575"/>
      <c r="BK60" s="575"/>
      <c r="BL60" s="575"/>
      <c r="BM60" s="575"/>
      <c r="BN60" s="575"/>
      <c r="BO60" s="575"/>
      <c r="BP60" s="575"/>
      <c r="BQ60" s="575"/>
      <c r="BR60" s="575"/>
      <c r="BS60" s="575"/>
      <c r="BT60" s="575"/>
      <c r="BU60" s="575"/>
      <c r="BV60" s="575"/>
      <c r="BW60" s="477"/>
      <c r="BX60" s="477"/>
      <c r="BY60" s="477"/>
      <c r="BZ60" s="477"/>
      <c r="CA60" s="477"/>
      <c r="CB60" s="477"/>
      <c r="CC60" s="477"/>
      <c r="CD60" s="477"/>
      <c r="CE60" s="477"/>
      <c r="CF60" s="477"/>
      <c r="CG60" s="477"/>
      <c r="CH60" s="477"/>
      <c r="CI60" s="477"/>
      <c r="CJ60" s="477"/>
      <c r="CK60" s="477"/>
      <c r="CL60" s="477"/>
      <c r="CM60" s="570"/>
      <c r="CN60" s="570"/>
      <c r="CO60" s="570"/>
      <c r="CP60" s="570"/>
      <c r="CQ60" s="570"/>
      <c r="CR60" s="570"/>
      <c r="CS60" s="570"/>
      <c r="CT60" s="570"/>
      <c r="CU60" s="570"/>
      <c r="CV60" s="570"/>
      <c r="CW60" s="570"/>
      <c r="CX60" s="570"/>
      <c r="CY60" s="570"/>
      <c r="CZ60" s="570"/>
      <c r="DA60" s="570"/>
      <c r="DB60" s="118"/>
      <c r="DC60" s="118"/>
      <c r="DD60" s="118"/>
      <c r="DE60" s="118"/>
    </row>
    <row r="61" spans="1:109" ht="12.75" customHeight="1">
      <c r="A61" s="475" t="s">
        <v>247</v>
      </c>
      <c r="B61" s="475"/>
      <c r="C61" s="475"/>
      <c r="D61" s="475"/>
      <c r="E61" s="475"/>
      <c r="F61" s="475"/>
      <c r="G61" s="119"/>
      <c r="H61" s="575" t="s">
        <v>246</v>
      </c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  <c r="AL61" s="575"/>
      <c r="AM61" s="575"/>
      <c r="AN61" s="575"/>
      <c r="AO61" s="575"/>
      <c r="AP61" s="575"/>
      <c r="AQ61" s="575"/>
      <c r="AR61" s="575"/>
      <c r="AS61" s="575"/>
      <c r="AT61" s="575"/>
      <c r="AU61" s="575"/>
      <c r="AV61" s="575"/>
      <c r="AW61" s="575"/>
      <c r="AX61" s="575"/>
      <c r="AY61" s="575"/>
      <c r="AZ61" s="575"/>
      <c r="BA61" s="575"/>
      <c r="BB61" s="575"/>
      <c r="BC61" s="575"/>
      <c r="BD61" s="575"/>
      <c r="BE61" s="575"/>
      <c r="BF61" s="575"/>
      <c r="BG61" s="575"/>
      <c r="BH61" s="575"/>
      <c r="BI61" s="575"/>
      <c r="BJ61" s="575"/>
      <c r="BK61" s="575"/>
      <c r="BL61" s="575"/>
      <c r="BM61" s="575"/>
      <c r="BN61" s="575"/>
      <c r="BO61" s="575"/>
      <c r="BP61" s="575"/>
      <c r="BQ61" s="575"/>
      <c r="BR61" s="575"/>
      <c r="BS61" s="575"/>
      <c r="BT61" s="575"/>
      <c r="BU61" s="575"/>
      <c r="BV61" s="575"/>
      <c r="BW61" s="477"/>
      <c r="BX61" s="477"/>
      <c r="BY61" s="477"/>
      <c r="BZ61" s="477"/>
      <c r="CA61" s="477"/>
      <c r="CB61" s="477"/>
      <c r="CC61" s="477"/>
      <c r="CD61" s="477"/>
      <c r="CE61" s="477"/>
      <c r="CF61" s="477"/>
      <c r="CG61" s="477"/>
      <c r="CH61" s="477"/>
      <c r="CI61" s="477"/>
      <c r="CJ61" s="477"/>
      <c r="CK61" s="477"/>
      <c r="CL61" s="477"/>
      <c r="CM61" s="570"/>
      <c r="CN61" s="570"/>
      <c r="CO61" s="570"/>
      <c r="CP61" s="570"/>
      <c r="CQ61" s="570"/>
      <c r="CR61" s="570"/>
      <c r="CS61" s="570"/>
      <c r="CT61" s="570"/>
      <c r="CU61" s="570"/>
      <c r="CV61" s="570"/>
      <c r="CW61" s="570"/>
      <c r="CX61" s="570"/>
      <c r="CY61" s="570"/>
      <c r="CZ61" s="570"/>
      <c r="DA61" s="570"/>
      <c r="DB61" s="118">
        <f>1997262.98+1681551.61+1250000+200000</f>
        <v>5128814.59</v>
      </c>
      <c r="DC61" s="118"/>
      <c r="DD61" s="118"/>
      <c r="DE61" s="118"/>
    </row>
    <row r="62" spans="1:109" ht="12.75" customHeight="1">
      <c r="A62" s="475" t="s">
        <v>221</v>
      </c>
      <c r="B62" s="475"/>
      <c r="C62" s="475"/>
      <c r="D62" s="475"/>
      <c r="E62" s="475"/>
      <c r="F62" s="475"/>
      <c r="G62" s="119"/>
      <c r="H62" s="509" t="s">
        <v>248</v>
      </c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77">
        <f>BW51</f>
        <v>23533145.66</v>
      </c>
      <c r="BX62" s="577"/>
      <c r="BY62" s="577"/>
      <c r="BZ62" s="577"/>
      <c r="CA62" s="577"/>
      <c r="CB62" s="577"/>
      <c r="CC62" s="577"/>
      <c r="CD62" s="577"/>
      <c r="CE62" s="577"/>
      <c r="CF62" s="577"/>
      <c r="CG62" s="577"/>
      <c r="CH62" s="577"/>
      <c r="CI62" s="577"/>
      <c r="CJ62" s="577"/>
      <c r="CK62" s="577"/>
      <c r="CL62" s="577"/>
      <c r="CM62" s="570">
        <v>1117237.89</v>
      </c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118"/>
      <c r="DC62" s="118"/>
      <c r="DD62" s="118"/>
      <c r="DE62" s="118"/>
    </row>
    <row r="63" spans="1:109" ht="12.75">
      <c r="A63" s="475"/>
      <c r="B63" s="475"/>
      <c r="C63" s="475"/>
      <c r="D63" s="475"/>
      <c r="E63" s="475"/>
      <c r="F63" s="475"/>
      <c r="G63" s="476" t="s">
        <v>209</v>
      </c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476"/>
      <c r="AI63" s="476"/>
      <c r="AJ63" s="476"/>
      <c r="AK63" s="476"/>
      <c r="AL63" s="476"/>
      <c r="AM63" s="476"/>
      <c r="AN63" s="476"/>
      <c r="AO63" s="476"/>
      <c r="AP63" s="476"/>
      <c r="AQ63" s="476"/>
      <c r="AR63" s="476"/>
      <c r="AS63" s="476"/>
      <c r="AT63" s="476"/>
      <c r="AU63" s="476"/>
      <c r="AV63" s="476"/>
      <c r="AW63" s="476"/>
      <c r="AX63" s="476"/>
      <c r="AY63" s="476"/>
      <c r="AZ63" s="476"/>
      <c r="BA63" s="476"/>
      <c r="BB63" s="476"/>
      <c r="BC63" s="476"/>
      <c r="BD63" s="476"/>
      <c r="BE63" s="476"/>
      <c r="BF63" s="476"/>
      <c r="BG63" s="476"/>
      <c r="BH63" s="476"/>
      <c r="BI63" s="476"/>
      <c r="BJ63" s="476"/>
      <c r="BK63" s="476"/>
      <c r="BL63" s="476"/>
      <c r="BM63" s="476"/>
      <c r="BN63" s="476"/>
      <c r="BO63" s="476"/>
      <c r="BP63" s="476"/>
      <c r="BQ63" s="476"/>
      <c r="BR63" s="476"/>
      <c r="BS63" s="476"/>
      <c r="BT63" s="476"/>
      <c r="BU63" s="476"/>
      <c r="BV63" s="476"/>
      <c r="BW63" s="477" t="s">
        <v>210</v>
      </c>
      <c r="BX63" s="477"/>
      <c r="BY63" s="477"/>
      <c r="BZ63" s="477"/>
      <c r="CA63" s="477"/>
      <c r="CB63" s="477"/>
      <c r="CC63" s="477"/>
      <c r="CD63" s="477"/>
      <c r="CE63" s="477"/>
      <c r="CF63" s="477"/>
      <c r="CG63" s="477"/>
      <c r="CH63" s="477"/>
      <c r="CI63" s="477"/>
      <c r="CJ63" s="477"/>
      <c r="CK63" s="477"/>
      <c r="CL63" s="477"/>
      <c r="CM63" s="570">
        <f>'Раздел 1'!J53+'Раздел 1'!J54</f>
        <v>5243122.88</v>
      </c>
      <c r="CN63" s="570"/>
      <c r="CO63" s="570"/>
      <c r="CP63" s="570"/>
      <c r="CQ63" s="570"/>
      <c r="CR63" s="570"/>
      <c r="CS63" s="570"/>
      <c r="CT63" s="570"/>
      <c r="CU63" s="570"/>
      <c r="CV63" s="570"/>
      <c r="CW63" s="570"/>
      <c r="CX63" s="570"/>
      <c r="CY63" s="570"/>
      <c r="CZ63" s="570"/>
      <c r="DA63" s="570"/>
      <c r="DB63" s="125" t="e">
        <f>'[1]4. Таблица 2'!G35+'[1]4. Таблица 2'!G36</f>
        <v>#REF!</v>
      </c>
      <c r="DC63" s="122"/>
      <c r="DD63" s="122"/>
      <c r="DE63" s="122"/>
    </row>
    <row r="64" spans="1:109" ht="14.25">
      <c r="A64" s="117" t="s">
        <v>223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569" t="s">
        <v>224</v>
      </c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69"/>
      <c r="CC64" s="569"/>
      <c r="CD64" s="569"/>
      <c r="CE64" s="569"/>
      <c r="CF64" s="569"/>
      <c r="CG64" s="569"/>
      <c r="CH64" s="569"/>
      <c r="CI64" s="569"/>
      <c r="CJ64" s="569"/>
      <c r="CK64" s="569"/>
      <c r="CL64" s="569"/>
      <c r="CM64" s="569"/>
      <c r="CN64" s="569"/>
      <c r="CO64" s="569"/>
      <c r="CP64" s="569"/>
      <c r="CQ64" s="569"/>
      <c r="CR64" s="569"/>
      <c r="CS64" s="569"/>
      <c r="CT64" s="569"/>
      <c r="CU64" s="569"/>
      <c r="CV64" s="569"/>
      <c r="CW64" s="569"/>
      <c r="CX64" s="569"/>
      <c r="CY64" s="569"/>
      <c r="CZ64" s="569"/>
      <c r="DA64" s="569"/>
      <c r="DB64" s="115"/>
      <c r="DC64" s="115"/>
      <c r="DD64" s="115"/>
      <c r="DE64" s="115"/>
    </row>
    <row r="65" spans="1:109" ht="14.25">
      <c r="A65" s="117" t="s">
        <v>225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569" t="s">
        <v>469</v>
      </c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  <c r="CG65" s="569"/>
      <c r="CH65" s="569"/>
      <c r="CI65" s="569"/>
      <c r="CJ65" s="569"/>
      <c r="CK65" s="569"/>
      <c r="CL65" s="569"/>
      <c r="CM65" s="569"/>
      <c r="CN65" s="569"/>
      <c r="CO65" s="569"/>
      <c r="CP65" s="569"/>
      <c r="CQ65" s="569"/>
      <c r="CR65" s="569"/>
      <c r="CS65" s="569"/>
      <c r="CT65" s="569"/>
      <c r="CU65" s="569"/>
      <c r="CV65" s="569"/>
      <c r="CW65" s="569"/>
      <c r="CX65" s="569"/>
      <c r="CY65" s="569"/>
      <c r="CZ65" s="569"/>
      <c r="DA65" s="569"/>
      <c r="DB65" s="115"/>
      <c r="DC65" s="115"/>
      <c r="DD65" s="115"/>
      <c r="DE65" s="115"/>
    </row>
    <row r="66" spans="1:109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</row>
    <row r="67" spans="1:109" ht="12.75" customHeight="1">
      <c r="A67" s="511" t="s">
        <v>202</v>
      </c>
      <c r="B67" s="511"/>
      <c r="C67" s="511"/>
      <c r="D67" s="511"/>
      <c r="E67" s="511"/>
      <c r="F67" s="511"/>
      <c r="G67" s="511" t="s">
        <v>227</v>
      </c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1"/>
      <c r="BF67" s="511"/>
      <c r="BG67" s="511"/>
      <c r="BH67" s="511"/>
      <c r="BI67" s="511"/>
      <c r="BJ67" s="511"/>
      <c r="BK67" s="511"/>
      <c r="BL67" s="511"/>
      <c r="BM67" s="511"/>
      <c r="BN67" s="511"/>
      <c r="BO67" s="511"/>
      <c r="BP67" s="511"/>
      <c r="BQ67" s="511"/>
      <c r="BR67" s="511"/>
      <c r="BS67" s="511"/>
      <c r="BT67" s="511"/>
      <c r="BU67" s="511"/>
      <c r="BV67" s="511"/>
      <c r="BW67" s="511" t="s">
        <v>228</v>
      </c>
      <c r="BX67" s="511"/>
      <c r="BY67" s="511"/>
      <c r="BZ67" s="511"/>
      <c r="CA67" s="511"/>
      <c r="CB67" s="511"/>
      <c r="CC67" s="511"/>
      <c r="CD67" s="511"/>
      <c r="CE67" s="511"/>
      <c r="CF67" s="511"/>
      <c r="CG67" s="511"/>
      <c r="CH67" s="511"/>
      <c r="CI67" s="511"/>
      <c r="CJ67" s="511"/>
      <c r="CK67" s="511"/>
      <c r="CL67" s="511"/>
      <c r="CM67" s="511" t="s">
        <v>229</v>
      </c>
      <c r="CN67" s="511"/>
      <c r="CO67" s="511"/>
      <c r="CP67" s="511"/>
      <c r="CQ67" s="511"/>
      <c r="CR67" s="511"/>
      <c r="CS67" s="511"/>
      <c r="CT67" s="511"/>
      <c r="CU67" s="511"/>
      <c r="CV67" s="511"/>
      <c r="CW67" s="511"/>
      <c r="CX67" s="511"/>
      <c r="CY67" s="511"/>
      <c r="CZ67" s="511"/>
      <c r="DA67" s="511"/>
      <c r="DB67" s="107"/>
      <c r="DC67" s="107"/>
      <c r="DD67" s="107"/>
      <c r="DE67" s="107"/>
    </row>
    <row r="68" spans="1:109" ht="12.75">
      <c r="A68" s="512">
        <v>1</v>
      </c>
      <c r="B68" s="512"/>
      <c r="C68" s="512"/>
      <c r="D68" s="512"/>
      <c r="E68" s="512"/>
      <c r="F68" s="512"/>
      <c r="G68" s="512">
        <v>2</v>
      </c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AZ68" s="512"/>
      <c r="BA68" s="512"/>
      <c r="BB68" s="512"/>
      <c r="BC68" s="512"/>
      <c r="BD68" s="512"/>
      <c r="BE68" s="512"/>
      <c r="BF68" s="512"/>
      <c r="BG68" s="512"/>
      <c r="BH68" s="512"/>
      <c r="BI68" s="512"/>
      <c r="BJ68" s="512"/>
      <c r="BK68" s="512"/>
      <c r="BL68" s="512"/>
      <c r="BM68" s="512"/>
      <c r="BN68" s="512"/>
      <c r="BO68" s="512"/>
      <c r="BP68" s="512"/>
      <c r="BQ68" s="512"/>
      <c r="BR68" s="512"/>
      <c r="BS68" s="512"/>
      <c r="BT68" s="512"/>
      <c r="BU68" s="512"/>
      <c r="BV68" s="512"/>
      <c r="BW68" s="512">
        <v>3</v>
      </c>
      <c r="BX68" s="512"/>
      <c r="BY68" s="512"/>
      <c r="BZ68" s="512"/>
      <c r="CA68" s="512"/>
      <c r="CB68" s="512"/>
      <c r="CC68" s="512"/>
      <c r="CD68" s="512"/>
      <c r="CE68" s="512"/>
      <c r="CF68" s="512"/>
      <c r="CG68" s="512"/>
      <c r="CH68" s="512"/>
      <c r="CI68" s="512"/>
      <c r="CJ68" s="512"/>
      <c r="CK68" s="512"/>
      <c r="CL68" s="512"/>
      <c r="CM68" s="512">
        <v>4</v>
      </c>
      <c r="CN68" s="512"/>
      <c r="CO68" s="512"/>
      <c r="CP68" s="512"/>
      <c r="CQ68" s="512"/>
      <c r="CR68" s="512"/>
      <c r="CS68" s="512"/>
      <c r="CT68" s="512"/>
      <c r="CU68" s="512"/>
      <c r="CV68" s="512"/>
      <c r="CW68" s="512"/>
      <c r="CX68" s="512"/>
      <c r="CY68" s="512"/>
      <c r="CZ68" s="512"/>
      <c r="DA68" s="512"/>
      <c r="DB68" s="118"/>
      <c r="DC68" s="118"/>
      <c r="DD68" s="118"/>
      <c r="DE68" s="118"/>
    </row>
    <row r="69" spans="1:109" ht="15">
      <c r="A69" s="578"/>
      <c r="B69" s="578"/>
      <c r="C69" s="578"/>
      <c r="D69" s="578"/>
      <c r="E69" s="578"/>
      <c r="F69" s="578"/>
      <c r="G69" s="579" t="s">
        <v>468</v>
      </c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79"/>
      <c r="S69" s="579"/>
      <c r="T69" s="579"/>
      <c r="U69" s="579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R69" s="579"/>
      <c r="AS69" s="579"/>
      <c r="AT69" s="579"/>
      <c r="AU69" s="579"/>
      <c r="AV69" s="579"/>
      <c r="AW69" s="579"/>
      <c r="AX69" s="579"/>
      <c r="AY69" s="579"/>
      <c r="AZ69" s="579"/>
      <c r="BA69" s="579"/>
      <c r="BB69" s="579"/>
      <c r="BC69" s="579"/>
      <c r="BD69" s="579"/>
      <c r="BE69" s="579"/>
      <c r="BF69" s="579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79"/>
      <c r="BS69" s="579"/>
      <c r="BT69" s="579"/>
      <c r="BU69" s="579"/>
      <c r="BV69" s="579"/>
      <c r="BW69" s="580" t="s">
        <v>210</v>
      </c>
      <c r="BX69" s="580"/>
      <c r="BY69" s="580"/>
      <c r="BZ69" s="580"/>
      <c r="CA69" s="580"/>
      <c r="CB69" s="580"/>
      <c r="CC69" s="580"/>
      <c r="CD69" s="580"/>
      <c r="CE69" s="580"/>
      <c r="CF69" s="580"/>
      <c r="CG69" s="580"/>
      <c r="CH69" s="580"/>
      <c r="CI69" s="580"/>
      <c r="CJ69" s="580"/>
      <c r="CK69" s="580"/>
      <c r="CL69" s="580"/>
      <c r="CM69" s="510">
        <v>10512.01</v>
      </c>
      <c r="CN69" s="510"/>
      <c r="CO69" s="510"/>
      <c r="CP69" s="510"/>
      <c r="CQ69" s="510"/>
      <c r="CR69" s="510"/>
      <c r="CS69" s="510"/>
      <c r="CT69" s="510"/>
      <c r="CU69" s="510"/>
      <c r="CV69" s="510"/>
      <c r="CW69" s="510"/>
      <c r="CX69" s="510"/>
      <c r="CY69" s="510"/>
      <c r="CZ69" s="510"/>
      <c r="DA69" s="510"/>
      <c r="DB69" s="107"/>
      <c r="DC69" s="107"/>
      <c r="DD69" s="107"/>
      <c r="DE69" s="107"/>
    </row>
    <row r="70" spans="1:109" ht="12.75" customHeight="1">
      <c r="A70" s="475"/>
      <c r="B70" s="475"/>
      <c r="C70" s="475"/>
      <c r="D70" s="475"/>
      <c r="E70" s="475"/>
      <c r="F70" s="475"/>
      <c r="G70" s="11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09"/>
      <c r="AW70" s="509"/>
      <c r="AX70" s="509"/>
      <c r="AY70" s="509"/>
      <c r="AZ70" s="509"/>
      <c r="BA70" s="509"/>
      <c r="BB70" s="509"/>
      <c r="BC70" s="509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477" t="s">
        <v>210</v>
      </c>
      <c r="BX70" s="477"/>
      <c r="BY70" s="477"/>
      <c r="BZ70" s="477"/>
      <c r="CA70" s="477"/>
      <c r="CB70" s="477"/>
      <c r="CC70" s="477"/>
      <c r="CD70" s="477"/>
      <c r="CE70" s="477"/>
      <c r="CF70" s="477"/>
      <c r="CG70" s="477"/>
      <c r="CH70" s="477"/>
      <c r="CI70" s="477"/>
      <c r="CJ70" s="477"/>
      <c r="CK70" s="477"/>
      <c r="CL70" s="477"/>
      <c r="CM70" s="510">
        <f>CM69</f>
        <v>10512.01</v>
      </c>
      <c r="CN70" s="510"/>
      <c r="CO70" s="510"/>
      <c r="CP70" s="510"/>
      <c r="CQ70" s="510"/>
      <c r="CR70" s="510"/>
      <c r="CS70" s="510"/>
      <c r="CT70" s="510"/>
      <c r="CU70" s="510"/>
      <c r="CV70" s="510"/>
      <c r="CW70" s="510"/>
      <c r="CX70" s="510"/>
      <c r="CY70" s="510"/>
      <c r="CZ70" s="510"/>
      <c r="DA70" s="510"/>
      <c r="DB70" s="107"/>
      <c r="DC70" s="107"/>
      <c r="DD70" s="107"/>
      <c r="DE70" s="107"/>
    </row>
    <row r="71" spans="1:109" ht="12.75" customHeight="1">
      <c r="A71" s="560" t="s">
        <v>249</v>
      </c>
      <c r="B71" s="560"/>
      <c r="C71" s="560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  <c r="Q71" s="560"/>
      <c r="R71" s="560"/>
      <c r="S71" s="560"/>
      <c r="T71" s="560"/>
      <c r="U71" s="560"/>
      <c r="V71" s="560"/>
      <c r="W71" s="560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560"/>
      <c r="AM71" s="560"/>
      <c r="AN71" s="560"/>
      <c r="AO71" s="560"/>
      <c r="AP71" s="560"/>
      <c r="AQ71" s="560"/>
      <c r="AR71" s="560"/>
      <c r="AS71" s="560"/>
      <c r="AT71" s="560"/>
      <c r="AU71" s="560"/>
      <c r="AV71" s="560"/>
      <c r="AW71" s="560"/>
      <c r="AX71" s="560"/>
      <c r="AY71" s="560"/>
      <c r="AZ71" s="560"/>
      <c r="BA71" s="560"/>
      <c r="BB71" s="560"/>
      <c r="BC71" s="560"/>
      <c r="BD71" s="560"/>
      <c r="BE71" s="560"/>
      <c r="BF71" s="560"/>
      <c r="BG71" s="560"/>
      <c r="BH71" s="560"/>
      <c r="BI71" s="560"/>
      <c r="BJ71" s="560"/>
      <c r="BK71" s="560"/>
      <c r="BL71" s="560"/>
      <c r="BM71" s="560"/>
      <c r="BN71" s="560"/>
      <c r="BO71" s="560"/>
      <c r="BP71" s="560"/>
      <c r="BQ71" s="560"/>
      <c r="BR71" s="560"/>
      <c r="BS71" s="560"/>
      <c r="BT71" s="560"/>
      <c r="BU71" s="560"/>
      <c r="BV71" s="560"/>
      <c r="BW71" s="560"/>
      <c r="BX71" s="560"/>
      <c r="BY71" s="560"/>
      <c r="BZ71" s="560"/>
      <c r="CA71" s="560"/>
      <c r="CB71" s="560"/>
      <c r="CC71" s="560"/>
      <c r="CD71" s="560"/>
      <c r="CE71" s="560"/>
      <c r="CF71" s="560"/>
      <c r="CG71" s="560"/>
      <c r="CH71" s="560"/>
      <c r="CI71" s="560"/>
      <c r="CJ71" s="560"/>
      <c r="CK71" s="560"/>
      <c r="CL71" s="560"/>
      <c r="CM71" s="560"/>
      <c r="CN71" s="560"/>
      <c r="CO71" s="560"/>
      <c r="CP71" s="560"/>
      <c r="CQ71" s="560"/>
      <c r="CR71" s="560"/>
      <c r="CS71" s="560"/>
      <c r="CT71" s="560"/>
      <c r="CU71" s="560"/>
      <c r="CV71" s="560"/>
      <c r="CW71" s="560"/>
      <c r="CX71" s="560"/>
      <c r="CY71" s="560"/>
      <c r="CZ71" s="560"/>
      <c r="DA71" s="560"/>
      <c r="DB71" s="126"/>
      <c r="DC71" s="126"/>
      <c r="DD71" s="126"/>
      <c r="DE71" s="126"/>
    </row>
    <row r="72" spans="1:109" ht="12.75" customHeight="1">
      <c r="A72" s="559" t="s">
        <v>222</v>
      </c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59"/>
      <c r="AU72" s="559"/>
      <c r="AV72" s="559"/>
      <c r="AW72" s="559"/>
      <c r="AX72" s="559"/>
      <c r="AY72" s="559"/>
      <c r="AZ72" s="559"/>
      <c r="BA72" s="559"/>
      <c r="BB72" s="559"/>
      <c r="BC72" s="559"/>
      <c r="BD72" s="559"/>
      <c r="BE72" s="559"/>
      <c r="BF72" s="559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559"/>
      <c r="BR72" s="559"/>
      <c r="BS72" s="559"/>
      <c r="BT72" s="559"/>
      <c r="BU72" s="559"/>
      <c r="BV72" s="559"/>
      <c r="BW72" s="559"/>
      <c r="BX72" s="559"/>
      <c r="BY72" s="559"/>
      <c r="BZ72" s="559"/>
      <c r="CA72" s="559"/>
      <c r="CB72" s="559"/>
      <c r="CC72" s="559"/>
      <c r="CD72" s="559"/>
      <c r="CE72" s="559"/>
      <c r="CF72" s="559"/>
      <c r="CG72" s="559"/>
      <c r="CH72" s="559"/>
      <c r="CI72" s="559"/>
      <c r="CJ72" s="559"/>
      <c r="CK72" s="559"/>
      <c r="CL72" s="559"/>
      <c r="CM72" s="559"/>
      <c r="CN72" s="559"/>
      <c r="CO72" s="559"/>
      <c r="CP72" s="559"/>
      <c r="CQ72" s="559"/>
      <c r="CR72" s="559"/>
      <c r="CS72" s="559"/>
      <c r="CT72" s="559"/>
      <c r="CU72" s="559"/>
      <c r="CV72" s="559"/>
      <c r="CW72" s="559"/>
      <c r="CX72" s="559"/>
      <c r="CY72" s="559"/>
      <c r="CZ72" s="559"/>
      <c r="DA72" s="559"/>
      <c r="DB72" s="126"/>
      <c r="DC72" s="126"/>
      <c r="DD72" s="126"/>
      <c r="DE72" s="126"/>
    </row>
    <row r="73" spans="1:109" ht="12.75">
      <c r="A73" s="127" t="s">
        <v>223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553" t="s">
        <v>224</v>
      </c>
      <c r="AT73" s="553"/>
      <c r="AU73" s="553"/>
      <c r="AV73" s="553"/>
      <c r="AW73" s="553"/>
      <c r="AX73" s="553"/>
      <c r="AY73" s="553"/>
      <c r="AZ73" s="553"/>
      <c r="BA73" s="553"/>
      <c r="BB73" s="553"/>
      <c r="BC73" s="553"/>
      <c r="BD73" s="553"/>
      <c r="BE73" s="553"/>
      <c r="BF73" s="553"/>
      <c r="BG73" s="553"/>
      <c r="BH73" s="553"/>
      <c r="BI73" s="553"/>
      <c r="BJ73" s="553"/>
      <c r="BK73" s="553"/>
      <c r="BL73" s="553"/>
      <c r="BM73" s="553"/>
      <c r="BN73" s="553"/>
      <c r="BO73" s="553"/>
      <c r="BP73" s="553"/>
      <c r="BQ73" s="553"/>
      <c r="BR73" s="553"/>
      <c r="BS73" s="553"/>
      <c r="BT73" s="553"/>
      <c r="BU73" s="553"/>
      <c r="BV73" s="553"/>
      <c r="BW73" s="553"/>
      <c r="BX73" s="553"/>
      <c r="BY73" s="553"/>
      <c r="BZ73" s="553"/>
      <c r="CA73" s="553"/>
      <c r="CB73" s="553"/>
      <c r="CC73" s="553"/>
      <c r="CD73" s="553"/>
      <c r="CE73" s="553"/>
      <c r="CF73" s="553"/>
      <c r="CG73" s="553"/>
      <c r="CH73" s="553"/>
      <c r="CI73" s="553"/>
      <c r="CJ73" s="553"/>
      <c r="CK73" s="553"/>
      <c r="CL73" s="553"/>
      <c r="CM73" s="553"/>
      <c r="CN73" s="553"/>
      <c r="CO73" s="553"/>
      <c r="CP73" s="553"/>
      <c r="CQ73" s="553"/>
      <c r="CR73" s="553"/>
      <c r="CS73" s="553"/>
      <c r="CT73" s="553"/>
      <c r="CU73" s="553"/>
      <c r="CV73" s="553"/>
      <c r="CW73" s="553"/>
      <c r="CX73" s="553"/>
      <c r="CY73" s="553"/>
      <c r="CZ73" s="553"/>
      <c r="DA73" s="553"/>
      <c r="DB73" s="126"/>
      <c r="DC73" s="126"/>
      <c r="DD73" s="126"/>
      <c r="DE73" s="126"/>
    </row>
    <row r="74" spans="1:109" ht="12.75">
      <c r="A74" s="127" t="s">
        <v>225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552" t="s">
        <v>250</v>
      </c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52"/>
      <c r="CR74" s="552"/>
      <c r="CS74" s="552"/>
      <c r="CT74" s="552"/>
      <c r="CU74" s="552"/>
      <c r="CV74" s="552"/>
      <c r="CW74" s="552"/>
      <c r="CX74" s="552"/>
      <c r="CY74" s="552"/>
      <c r="CZ74" s="552"/>
      <c r="DA74" s="552"/>
      <c r="DB74" s="126"/>
      <c r="DC74" s="126"/>
      <c r="DD74" s="126"/>
      <c r="DE74" s="126"/>
    </row>
    <row r="75" spans="1:109" ht="1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6"/>
      <c r="DC75" s="126"/>
      <c r="DD75" s="126"/>
      <c r="DE75" s="126"/>
    </row>
    <row r="76" spans="1:109" ht="12.75" customHeight="1">
      <c r="A76" s="556" t="s">
        <v>202</v>
      </c>
      <c r="B76" s="557"/>
      <c r="C76" s="557"/>
      <c r="D76" s="557"/>
      <c r="E76" s="557"/>
      <c r="F76" s="558"/>
      <c r="G76" s="556" t="s">
        <v>227</v>
      </c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57"/>
      <c r="X76" s="557"/>
      <c r="Y76" s="557"/>
      <c r="Z76" s="557"/>
      <c r="AA76" s="557"/>
      <c r="AB76" s="557"/>
      <c r="AC76" s="557"/>
      <c r="AD76" s="557"/>
      <c r="AE76" s="557"/>
      <c r="AF76" s="557"/>
      <c r="AG76" s="557"/>
      <c r="AH76" s="557"/>
      <c r="AI76" s="557"/>
      <c r="AJ76" s="557"/>
      <c r="AK76" s="557"/>
      <c r="AL76" s="557"/>
      <c r="AM76" s="557"/>
      <c r="AN76" s="557"/>
      <c r="AO76" s="557"/>
      <c r="AP76" s="557"/>
      <c r="AQ76" s="557"/>
      <c r="AR76" s="557"/>
      <c r="AS76" s="557"/>
      <c r="AT76" s="557"/>
      <c r="AU76" s="557"/>
      <c r="AV76" s="557"/>
      <c r="AW76" s="557"/>
      <c r="AX76" s="557"/>
      <c r="AY76" s="557"/>
      <c r="AZ76" s="557"/>
      <c r="BA76" s="557"/>
      <c r="BB76" s="557"/>
      <c r="BC76" s="557"/>
      <c r="BD76" s="557"/>
      <c r="BE76" s="557"/>
      <c r="BF76" s="557"/>
      <c r="BG76" s="557"/>
      <c r="BH76" s="557"/>
      <c r="BI76" s="557"/>
      <c r="BJ76" s="557"/>
      <c r="BK76" s="557"/>
      <c r="BL76" s="557"/>
      <c r="BM76" s="557"/>
      <c r="BN76" s="557"/>
      <c r="BO76" s="557"/>
      <c r="BP76" s="557"/>
      <c r="BQ76" s="557"/>
      <c r="BR76" s="557"/>
      <c r="BS76" s="557"/>
      <c r="BT76" s="557"/>
      <c r="BU76" s="557"/>
      <c r="BV76" s="558"/>
      <c r="BW76" s="556" t="s">
        <v>228</v>
      </c>
      <c r="BX76" s="557"/>
      <c r="BY76" s="557"/>
      <c r="BZ76" s="557"/>
      <c r="CA76" s="557"/>
      <c r="CB76" s="557"/>
      <c r="CC76" s="557"/>
      <c r="CD76" s="557"/>
      <c r="CE76" s="557"/>
      <c r="CF76" s="557"/>
      <c r="CG76" s="557"/>
      <c r="CH76" s="557"/>
      <c r="CI76" s="557"/>
      <c r="CJ76" s="557"/>
      <c r="CK76" s="557"/>
      <c r="CL76" s="558"/>
      <c r="CM76" s="556" t="s">
        <v>229</v>
      </c>
      <c r="CN76" s="557"/>
      <c r="CO76" s="557"/>
      <c r="CP76" s="557"/>
      <c r="CQ76" s="557"/>
      <c r="CR76" s="557"/>
      <c r="CS76" s="557"/>
      <c r="CT76" s="557"/>
      <c r="CU76" s="557"/>
      <c r="CV76" s="557"/>
      <c r="CW76" s="557"/>
      <c r="CX76" s="557"/>
      <c r="CY76" s="557"/>
      <c r="CZ76" s="557"/>
      <c r="DA76" s="558"/>
      <c r="DB76" s="126"/>
      <c r="DC76" s="126"/>
      <c r="DD76" s="126"/>
      <c r="DE76" s="126"/>
    </row>
    <row r="77" spans="1:109" ht="12.75">
      <c r="A77" s="581">
        <v>1</v>
      </c>
      <c r="B77" s="581"/>
      <c r="C77" s="581"/>
      <c r="D77" s="581"/>
      <c r="E77" s="581"/>
      <c r="F77" s="581"/>
      <c r="G77" s="581">
        <v>2</v>
      </c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  <c r="AP77" s="581"/>
      <c r="AQ77" s="581"/>
      <c r="AR77" s="581"/>
      <c r="AS77" s="581"/>
      <c r="AT77" s="581"/>
      <c r="AU77" s="581"/>
      <c r="AV77" s="581"/>
      <c r="AW77" s="581"/>
      <c r="AX77" s="581"/>
      <c r="AY77" s="581"/>
      <c r="AZ77" s="581"/>
      <c r="BA77" s="581"/>
      <c r="BB77" s="581"/>
      <c r="BC77" s="581"/>
      <c r="BD77" s="581"/>
      <c r="BE77" s="581"/>
      <c r="BF77" s="581"/>
      <c r="BG77" s="581"/>
      <c r="BH77" s="581"/>
      <c r="BI77" s="581"/>
      <c r="BJ77" s="581"/>
      <c r="BK77" s="581"/>
      <c r="BL77" s="581"/>
      <c r="BM77" s="581"/>
      <c r="BN77" s="581"/>
      <c r="BO77" s="581"/>
      <c r="BP77" s="581"/>
      <c r="BQ77" s="581"/>
      <c r="BR77" s="581"/>
      <c r="BS77" s="581"/>
      <c r="BT77" s="581"/>
      <c r="BU77" s="581"/>
      <c r="BV77" s="581"/>
      <c r="BW77" s="581">
        <v>3</v>
      </c>
      <c r="BX77" s="581"/>
      <c r="BY77" s="581"/>
      <c r="BZ77" s="581"/>
      <c r="CA77" s="581"/>
      <c r="CB77" s="581"/>
      <c r="CC77" s="581"/>
      <c r="CD77" s="581"/>
      <c r="CE77" s="581"/>
      <c r="CF77" s="581"/>
      <c r="CG77" s="581"/>
      <c r="CH77" s="581"/>
      <c r="CI77" s="581"/>
      <c r="CJ77" s="581"/>
      <c r="CK77" s="581"/>
      <c r="CL77" s="581"/>
      <c r="CM77" s="581">
        <v>4</v>
      </c>
      <c r="CN77" s="581"/>
      <c r="CO77" s="581"/>
      <c r="CP77" s="581"/>
      <c r="CQ77" s="581"/>
      <c r="CR77" s="581"/>
      <c r="CS77" s="581"/>
      <c r="CT77" s="581"/>
      <c r="CU77" s="581"/>
      <c r="CV77" s="581"/>
      <c r="CW77" s="581"/>
      <c r="CX77" s="581"/>
      <c r="CY77" s="581"/>
      <c r="CZ77" s="581"/>
      <c r="DA77" s="581"/>
      <c r="DB77" s="126"/>
      <c r="DC77" s="126"/>
      <c r="DD77" s="126"/>
      <c r="DE77" s="126"/>
    </row>
    <row r="78" spans="1:109" ht="12.75" customHeight="1">
      <c r="A78" s="578" t="s">
        <v>208</v>
      </c>
      <c r="B78" s="578"/>
      <c r="C78" s="578"/>
      <c r="D78" s="578"/>
      <c r="E78" s="578"/>
      <c r="F78" s="578"/>
      <c r="G78" s="129"/>
      <c r="H78" s="582" t="s">
        <v>230</v>
      </c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  <c r="T78" s="582"/>
      <c r="U78" s="582"/>
      <c r="V78" s="582"/>
      <c r="W78" s="582"/>
      <c r="X78" s="582"/>
      <c r="Y78" s="582"/>
      <c r="Z78" s="582"/>
      <c r="AA78" s="582"/>
      <c r="AB78" s="582"/>
      <c r="AC78" s="582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2"/>
      <c r="BC78" s="582"/>
      <c r="BD78" s="582"/>
      <c r="BE78" s="582"/>
      <c r="BF78" s="582"/>
      <c r="BG78" s="582"/>
      <c r="BH78" s="582"/>
      <c r="BI78" s="582"/>
      <c r="BJ78" s="582"/>
      <c r="BK78" s="582"/>
      <c r="BL78" s="582"/>
      <c r="BM78" s="582"/>
      <c r="BN78" s="582"/>
      <c r="BO78" s="582"/>
      <c r="BP78" s="582"/>
      <c r="BQ78" s="582"/>
      <c r="BR78" s="582"/>
      <c r="BS78" s="582"/>
      <c r="BT78" s="582"/>
      <c r="BU78" s="582"/>
      <c r="BV78" s="582"/>
      <c r="BW78" s="580" t="s">
        <v>210</v>
      </c>
      <c r="BX78" s="580"/>
      <c r="BY78" s="580"/>
      <c r="BZ78" s="580"/>
      <c r="CA78" s="580"/>
      <c r="CB78" s="580"/>
      <c r="CC78" s="580"/>
      <c r="CD78" s="580"/>
      <c r="CE78" s="580"/>
      <c r="CF78" s="580"/>
      <c r="CG78" s="580"/>
      <c r="CH78" s="580"/>
      <c r="CI78" s="580"/>
      <c r="CJ78" s="580"/>
      <c r="CK78" s="580"/>
      <c r="CL78" s="580"/>
      <c r="CM78" s="510">
        <f>CM79+CM81+CM82</f>
        <v>53491.5699647762</v>
      </c>
      <c r="CN78" s="510"/>
      <c r="CO78" s="510"/>
      <c r="CP78" s="510"/>
      <c r="CQ78" s="510"/>
      <c r="CR78" s="510"/>
      <c r="CS78" s="510"/>
      <c r="CT78" s="510"/>
      <c r="CU78" s="510"/>
      <c r="CV78" s="510"/>
      <c r="CW78" s="510"/>
      <c r="CX78" s="510"/>
      <c r="CY78" s="510"/>
      <c r="CZ78" s="510"/>
      <c r="DA78" s="510"/>
      <c r="DB78" s="126"/>
      <c r="DC78" s="126"/>
      <c r="DD78" s="126"/>
      <c r="DE78" s="126"/>
    </row>
    <row r="79" spans="1:109" ht="12.75" customHeight="1">
      <c r="A79" s="578" t="s">
        <v>231</v>
      </c>
      <c r="B79" s="578"/>
      <c r="C79" s="578"/>
      <c r="D79" s="578"/>
      <c r="E79" s="578"/>
      <c r="F79" s="578"/>
      <c r="G79" s="130"/>
      <c r="H79" s="583" t="s">
        <v>41</v>
      </c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583"/>
      <c r="V79" s="583"/>
      <c r="W79" s="583"/>
      <c r="X79" s="583"/>
      <c r="Y79" s="583"/>
      <c r="Z79" s="583"/>
      <c r="AA79" s="583"/>
      <c r="AB79" s="583"/>
      <c r="AC79" s="583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Q79" s="583"/>
      <c r="AR79" s="583"/>
      <c r="AS79" s="583"/>
      <c r="AT79" s="583"/>
      <c r="AU79" s="583"/>
      <c r="AV79" s="583"/>
      <c r="AW79" s="583"/>
      <c r="AX79" s="583"/>
      <c r="AY79" s="583"/>
      <c r="AZ79" s="583"/>
      <c r="BA79" s="583"/>
      <c r="BB79" s="583"/>
      <c r="BC79" s="583"/>
      <c r="BD79" s="583"/>
      <c r="BE79" s="583"/>
      <c r="BF79" s="583"/>
      <c r="BG79" s="583"/>
      <c r="BH79" s="583"/>
      <c r="BI79" s="583"/>
      <c r="BJ79" s="583"/>
      <c r="BK79" s="583"/>
      <c r="BL79" s="583"/>
      <c r="BM79" s="583"/>
      <c r="BN79" s="583"/>
      <c r="BO79" s="583"/>
      <c r="BP79" s="583"/>
      <c r="BQ79" s="583"/>
      <c r="BR79" s="583"/>
      <c r="BS79" s="583"/>
      <c r="BT79" s="583"/>
      <c r="BU79" s="583"/>
      <c r="BV79" s="583"/>
      <c r="BW79" s="584">
        <f>'Расчет 211 Н,У внебюдж'!O26</f>
        <v>243143.49983989183</v>
      </c>
      <c r="BX79" s="584"/>
      <c r="BY79" s="584"/>
      <c r="BZ79" s="584"/>
      <c r="CA79" s="584"/>
      <c r="CB79" s="584"/>
      <c r="CC79" s="584"/>
      <c r="CD79" s="584"/>
      <c r="CE79" s="584"/>
      <c r="CF79" s="584"/>
      <c r="CG79" s="584"/>
      <c r="CH79" s="584"/>
      <c r="CI79" s="584"/>
      <c r="CJ79" s="584"/>
      <c r="CK79" s="584"/>
      <c r="CL79" s="584"/>
      <c r="CM79" s="585">
        <f>BW79*22%</f>
        <v>53491.5699647762</v>
      </c>
      <c r="CN79" s="585"/>
      <c r="CO79" s="585"/>
      <c r="CP79" s="585"/>
      <c r="CQ79" s="585"/>
      <c r="CR79" s="585"/>
      <c r="CS79" s="585"/>
      <c r="CT79" s="585"/>
      <c r="CU79" s="585"/>
      <c r="CV79" s="585"/>
      <c r="CW79" s="585"/>
      <c r="CX79" s="585"/>
      <c r="CY79" s="585"/>
      <c r="CZ79" s="585"/>
      <c r="DA79" s="585"/>
      <c r="DB79" s="126"/>
      <c r="DC79" s="126"/>
      <c r="DD79" s="126"/>
      <c r="DE79" s="126"/>
    </row>
    <row r="80" spans="1:109" ht="12.75" customHeight="1">
      <c r="A80" s="578"/>
      <c r="B80" s="578"/>
      <c r="C80" s="578"/>
      <c r="D80" s="578"/>
      <c r="E80" s="578"/>
      <c r="F80" s="578"/>
      <c r="G80" s="131"/>
      <c r="H80" s="586" t="s">
        <v>232</v>
      </c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  <c r="AP80" s="586"/>
      <c r="AQ80" s="586"/>
      <c r="AR80" s="586"/>
      <c r="AS80" s="586"/>
      <c r="AT80" s="586"/>
      <c r="AU80" s="586"/>
      <c r="AV80" s="586"/>
      <c r="AW80" s="586"/>
      <c r="AX80" s="586"/>
      <c r="AY80" s="586"/>
      <c r="AZ80" s="586"/>
      <c r="BA80" s="586"/>
      <c r="BB80" s="586"/>
      <c r="BC80" s="586"/>
      <c r="BD80" s="586"/>
      <c r="BE80" s="586"/>
      <c r="BF80" s="586"/>
      <c r="BG80" s="586"/>
      <c r="BH80" s="586"/>
      <c r="BI80" s="586"/>
      <c r="BJ80" s="586"/>
      <c r="BK80" s="586"/>
      <c r="BL80" s="586"/>
      <c r="BM80" s="586"/>
      <c r="BN80" s="586"/>
      <c r="BO80" s="586"/>
      <c r="BP80" s="586"/>
      <c r="BQ80" s="586"/>
      <c r="BR80" s="586"/>
      <c r="BS80" s="586"/>
      <c r="BT80" s="586"/>
      <c r="BU80" s="586"/>
      <c r="BV80" s="586"/>
      <c r="BW80" s="584"/>
      <c r="BX80" s="584"/>
      <c r="BY80" s="584"/>
      <c r="BZ80" s="584"/>
      <c r="CA80" s="584"/>
      <c r="CB80" s="584"/>
      <c r="CC80" s="584"/>
      <c r="CD80" s="584"/>
      <c r="CE80" s="584"/>
      <c r="CF80" s="584"/>
      <c r="CG80" s="584"/>
      <c r="CH80" s="584"/>
      <c r="CI80" s="584"/>
      <c r="CJ80" s="584"/>
      <c r="CK80" s="584"/>
      <c r="CL80" s="584"/>
      <c r="CM80" s="585"/>
      <c r="CN80" s="585"/>
      <c r="CO80" s="585"/>
      <c r="CP80" s="585"/>
      <c r="CQ80" s="585"/>
      <c r="CR80" s="585"/>
      <c r="CS80" s="585"/>
      <c r="CT80" s="585"/>
      <c r="CU80" s="585"/>
      <c r="CV80" s="585"/>
      <c r="CW80" s="585"/>
      <c r="CX80" s="585"/>
      <c r="CY80" s="585"/>
      <c r="CZ80" s="585"/>
      <c r="DA80" s="585"/>
      <c r="DB80" s="126"/>
      <c r="DC80" s="126"/>
      <c r="DD80" s="126"/>
      <c r="DE80" s="126"/>
    </row>
    <row r="81" spans="1:109" ht="12.75" customHeight="1">
      <c r="A81" s="578" t="s">
        <v>233</v>
      </c>
      <c r="B81" s="578"/>
      <c r="C81" s="578"/>
      <c r="D81" s="578"/>
      <c r="E81" s="578"/>
      <c r="F81" s="578"/>
      <c r="G81" s="129"/>
      <c r="H81" s="587" t="s">
        <v>234</v>
      </c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  <c r="Z81" s="587"/>
      <c r="AA81" s="587"/>
      <c r="AB81" s="587"/>
      <c r="AC81" s="587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587"/>
      <c r="AR81" s="587"/>
      <c r="AS81" s="587"/>
      <c r="AT81" s="587"/>
      <c r="AU81" s="587"/>
      <c r="AV81" s="587"/>
      <c r="AW81" s="587"/>
      <c r="AX81" s="587"/>
      <c r="AY81" s="587"/>
      <c r="AZ81" s="587"/>
      <c r="BA81" s="587"/>
      <c r="BB81" s="587"/>
      <c r="BC81" s="587"/>
      <c r="BD81" s="587"/>
      <c r="BE81" s="587"/>
      <c r="BF81" s="587"/>
      <c r="BG81" s="587"/>
      <c r="BH81" s="587"/>
      <c r="BI81" s="587"/>
      <c r="BJ81" s="587"/>
      <c r="BK81" s="587"/>
      <c r="BL81" s="587"/>
      <c r="BM81" s="587"/>
      <c r="BN81" s="587"/>
      <c r="BO81" s="587"/>
      <c r="BP81" s="587"/>
      <c r="BQ81" s="587"/>
      <c r="BR81" s="587"/>
      <c r="BS81" s="587"/>
      <c r="BT81" s="587"/>
      <c r="BU81" s="587"/>
      <c r="BV81" s="587"/>
      <c r="BW81" s="580"/>
      <c r="BX81" s="580"/>
      <c r="BY81" s="580"/>
      <c r="BZ81" s="580"/>
      <c r="CA81" s="580"/>
      <c r="CB81" s="580"/>
      <c r="CC81" s="580"/>
      <c r="CD81" s="580"/>
      <c r="CE81" s="580"/>
      <c r="CF81" s="580"/>
      <c r="CG81" s="580"/>
      <c r="CH81" s="580"/>
      <c r="CI81" s="580"/>
      <c r="CJ81" s="580"/>
      <c r="CK81" s="580"/>
      <c r="CL81" s="580"/>
      <c r="CM81" s="510"/>
      <c r="CN81" s="510"/>
      <c r="CO81" s="510"/>
      <c r="CP81" s="510"/>
      <c r="CQ81" s="510"/>
      <c r="CR81" s="510"/>
      <c r="CS81" s="510"/>
      <c r="CT81" s="510"/>
      <c r="CU81" s="510"/>
      <c r="CV81" s="510"/>
      <c r="CW81" s="510"/>
      <c r="CX81" s="510"/>
      <c r="CY81" s="510"/>
      <c r="CZ81" s="510"/>
      <c r="DA81" s="510"/>
      <c r="DB81" s="126"/>
      <c r="DC81" s="126"/>
      <c r="DD81" s="126"/>
      <c r="DE81" s="126"/>
    </row>
    <row r="82" spans="1:109" ht="12.75" customHeight="1">
      <c r="A82" s="578" t="s">
        <v>236</v>
      </c>
      <c r="B82" s="578"/>
      <c r="C82" s="578"/>
      <c r="D82" s="578"/>
      <c r="E82" s="578"/>
      <c r="F82" s="578"/>
      <c r="G82" s="129"/>
      <c r="H82" s="587" t="s">
        <v>237</v>
      </c>
      <c r="I82" s="587"/>
      <c r="J82" s="587"/>
      <c r="K82" s="587"/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587"/>
      <c r="Y82" s="587"/>
      <c r="Z82" s="587"/>
      <c r="AA82" s="587"/>
      <c r="AB82" s="587"/>
      <c r="AC82" s="587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7"/>
      <c r="AQ82" s="587"/>
      <c r="AR82" s="587"/>
      <c r="AS82" s="587"/>
      <c r="AT82" s="587"/>
      <c r="AU82" s="587"/>
      <c r="AV82" s="587"/>
      <c r="AW82" s="587"/>
      <c r="AX82" s="587"/>
      <c r="AY82" s="587"/>
      <c r="AZ82" s="587"/>
      <c r="BA82" s="587"/>
      <c r="BB82" s="587"/>
      <c r="BC82" s="587"/>
      <c r="BD82" s="587"/>
      <c r="BE82" s="587"/>
      <c r="BF82" s="587"/>
      <c r="BG82" s="587"/>
      <c r="BH82" s="587"/>
      <c r="BI82" s="587"/>
      <c r="BJ82" s="587"/>
      <c r="BK82" s="587"/>
      <c r="BL82" s="587"/>
      <c r="BM82" s="587"/>
      <c r="BN82" s="587"/>
      <c r="BO82" s="587"/>
      <c r="BP82" s="587"/>
      <c r="BQ82" s="587"/>
      <c r="BR82" s="587"/>
      <c r="BS82" s="587"/>
      <c r="BT82" s="587"/>
      <c r="BU82" s="587"/>
      <c r="BV82" s="587"/>
      <c r="BW82" s="580"/>
      <c r="BX82" s="580"/>
      <c r="BY82" s="580"/>
      <c r="BZ82" s="580"/>
      <c r="CA82" s="580"/>
      <c r="CB82" s="580"/>
      <c r="CC82" s="580"/>
      <c r="CD82" s="580"/>
      <c r="CE82" s="580"/>
      <c r="CF82" s="580"/>
      <c r="CG82" s="580"/>
      <c r="CH82" s="580"/>
      <c r="CI82" s="580"/>
      <c r="CJ82" s="580"/>
      <c r="CK82" s="580"/>
      <c r="CL82" s="580"/>
      <c r="CM82" s="510"/>
      <c r="CN82" s="510"/>
      <c r="CO82" s="510"/>
      <c r="CP82" s="510"/>
      <c r="CQ82" s="510"/>
      <c r="CR82" s="510"/>
      <c r="CS82" s="510"/>
      <c r="CT82" s="510"/>
      <c r="CU82" s="510"/>
      <c r="CV82" s="510"/>
      <c r="CW82" s="510"/>
      <c r="CX82" s="510"/>
      <c r="CY82" s="510"/>
      <c r="CZ82" s="510"/>
      <c r="DA82" s="510"/>
      <c r="DB82" s="126"/>
      <c r="DC82" s="126"/>
      <c r="DD82" s="126"/>
      <c r="DE82" s="126"/>
    </row>
    <row r="83" spans="1:109" ht="12.75" customHeight="1">
      <c r="A83" s="578" t="s">
        <v>220</v>
      </c>
      <c r="B83" s="578"/>
      <c r="C83" s="578"/>
      <c r="D83" s="578"/>
      <c r="E83" s="578"/>
      <c r="F83" s="578"/>
      <c r="G83" s="129"/>
      <c r="H83" s="582" t="s">
        <v>238</v>
      </c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2"/>
      <c r="AV83" s="582"/>
      <c r="AW83" s="582"/>
      <c r="AX83" s="582"/>
      <c r="AY83" s="582"/>
      <c r="AZ83" s="582"/>
      <c r="BA83" s="582"/>
      <c r="BB83" s="582"/>
      <c r="BC83" s="582"/>
      <c r="BD83" s="582"/>
      <c r="BE83" s="582"/>
      <c r="BF83" s="582"/>
      <c r="BG83" s="582"/>
      <c r="BH83" s="582"/>
      <c r="BI83" s="582"/>
      <c r="BJ83" s="582"/>
      <c r="BK83" s="582"/>
      <c r="BL83" s="582"/>
      <c r="BM83" s="582"/>
      <c r="BN83" s="582"/>
      <c r="BO83" s="582"/>
      <c r="BP83" s="582"/>
      <c r="BQ83" s="582"/>
      <c r="BR83" s="582"/>
      <c r="BS83" s="582"/>
      <c r="BT83" s="582"/>
      <c r="BU83" s="582"/>
      <c r="BV83" s="582"/>
      <c r="BW83" s="580" t="s">
        <v>210</v>
      </c>
      <c r="BX83" s="580"/>
      <c r="BY83" s="580"/>
      <c r="BZ83" s="580"/>
      <c r="CA83" s="580"/>
      <c r="CB83" s="580"/>
      <c r="CC83" s="580"/>
      <c r="CD83" s="580"/>
      <c r="CE83" s="580"/>
      <c r="CF83" s="580"/>
      <c r="CG83" s="580"/>
      <c r="CH83" s="580"/>
      <c r="CI83" s="580"/>
      <c r="CJ83" s="580"/>
      <c r="CK83" s="580"/>
      <c r="CL83" s="580"/>
      <c r="CM83" s="510">
        <f>CM84+CM86+CM87+CM88+CM89+CM90</f>
        <v>19937.766986871127</v>
      </c>
      <c r="CN83" s="510"/>
      <c r="CO83" s="510"/>
      <c r="CP83" s="510"/>
      <c r="CQ83" s="510"/>
      <c r="CR83" s="510"/>
      <c r="CS83" s="510"/>
      <c r="CT83" s="510"/>
      <c r="CU83" s="510"/>
      <c r="CV83" s="510"/>
      <c r="CW83" s="510"/>
      <c r="CX83" s="510"/>
      <c r="CY83" s="510"/>
      <c r="CZ83" s="510"/>
      <c r="DA83" s="510"/>
      <c r="DB83" s="126"/>
      <c r="DC83" s="126"/>
      <c r="DD83" s="126"/>
      <c r="DE83" s="126"/>
    </row>
    <row r="84" spans="1:109" ht="12.75" customHeight="1">
      <c r="A84" s="578" t="s">
        <v>239</v>
      </c>
      <c r="B84" s="578"/>
      <c r="C84" s="578"/>
      <c r="D84" s="578"/>
      <c r="E84" s="578"/>
      <c r="F84" s="578"/>
      <c r="G84" s="130"/>
      <c r="H84" s="583" t="s">
        <v>41</v>
      </c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  <c r="AA84" s="583"/>
      <c r="AB84" s="583"/>
      <c r="AC84" s="583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  <c r="AP84" s="583"/>
      <c r="AQ84" s="583"/>
      <c r="AR84" s="583"/>
      <c r="AS84" s="583"/>
      <c r="AT84" s="583"/>
      <c r="AU84" s="583"/>
      <c r="AV84" s="583"/>
      <c r="AW84" s="583"/>
      <c r="AX84" s="583"/>
      <c r="AY84" s="583"/>
      <c r="AZ84" s="583"/>
      <c r="BA84" s="583"/>
      <c r="BB84" s="583"/>
      <c r="BC84" s="583"/>
      <c r="BD84" s="583"/>
      <c r="BE84" s="583"/>
      <c r="BF84" s="583"/>
      <c r="BG84" s="583"/>
      <c r="BH84" s="583"/>
      <c r="BI84" s="583"/>
      <c r="BJ84" s="583"/>
      <c r="BK84" s="583"/>
      <c r="BL84" s="583"/>
      <c r="BM84" s="583"/>
      <c r="BN84" s="583"/>
      <c r="BO84" s="583"/>
      <c r="BP84" s="583"/>
      <c r="BQ84" s="583"/>
      <c r="BR84" s="583"/>
      <c r="BS84" s="583"/>
      <c r="BT84" s="583"/>
      <c r="BU84" s="583"/>
      <c r="BV84" s="583"/>
      <c r="BW84" s="584">
        <f>BW79</f>
        <v>243143.49983989183</v>
      </c>
      <c r="BX84" s="584"/>
      <c r="BY84" s="584"/>
      <c r="BZ84" s="584"/>
      <c r="CA84" s="584"/>
      <c r="CB84" s="584"/>
      <c r="CC84" s="584"/>
      <c r="CD84" s="584"/>
      <c r="CE84" s="584"/>
      <c r="CF84" s="584"/>
      <c r="CG84" s="584"/>
      <c r="CH84" s="584"/>
      <c r="CI84" s="584"/>
      <c r="CJ84" s="584"/>
      <c r="CK84" s="584"/>
      <c r="CL84" s="584"/>
      <c r="CM84" s="588">
        <f>BW79*2.9%</f>
        <v>7051.161495356862</v>
      </c>
      <c r="CN84" s="588"/>
      <c r="CO84" s="588"/>
      <c r="CP84" s="588"/>
      <c r="CQ84" s="588"/>
      <c r="CR84" s="588"/>
      <c r="CS84" s="588"/>
      <c r="CT84" s="588"/>
      <c r="CU84" s="588"/>
      <c r="CV84" s="588"/>
      <c r="CW84" s="588"/>
      <c r="CX84" s="588"/>
      <c r="CY84" s="588"/>
      <c r="CZ84" s="588"/>
      <c r="DA84" s="588"/>
      <c r="DB84" s="126"/>
      <c r="DC84" s="126"/>
      <c r="DD84" s="126"/>
      <c r="DE84" s="126"/>
    </row>
    <row r="85" spans="1:109" ht="12.75" customHeight="1">
      <c r="A85" s="578"/>
      <c r="B85" s="578"/>
      <c r="C85" s="578"/>
      <c r="D85" s="578"/>
      <c r="E85" s="578"/>
      <c r="F85" s="578"/>
      <c r="G85" s="131"/>
      <c r="H85" s="586" t="s">
        <v>240</v>
      </c>
      <c r="I85" s="586"/>
      <c r="J85" s="586"/>
      <c r="K85" s="586"/>
      <c r="L85" s="586"/>
      <c r="M85" s="586"/>
      <c r="N85" s="586"/>
      <c r="O85" s="586"/>
      <c r="P85" s="586"/>
      <c r="Q85" s="586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  <c r="AP85" s="586"/>
      <c r="AQ85" s="586"/>
      <c r="AR85" s="586"/>
      <c r="AS85" s="586"/>
      <c r="AT85" s="586"/>
      <c r="AU85" s="586"/>
      <c r="AV85" s="586"/>
      <c r="AW85" s="586"/>
      <c r="AX85" s="586"/>
      <c r="AY85" s="586"/>
      <c r="AZ85" s="586"/>
      <c r="BA85" s="586"/>
      <c r="BB85" s="586"/>
      <c r="BC85" s="586"/>
      <c r="BD85" s="586"/>
      <c r="BE85" s="586"/>
      <c r="BF85" s="586"/>
      <c r="BG85" s="586"/>
      <c r="BH85" s="586"/>
      <c r="BI85" s="586"/>
      <c r="BJ85" s="586"/>
      <c r="BK85" s="586"/>
      <c r="BL85" s="586"/>
      <c r="BM85" s="586"/>
      <c r="BN85" s="586"/>
      <c r="BO85" s="586"/>
      <c r="BP85" s="586"/>
      <c r="BQ85" s="586"/>
      <c r="BR85" s="586"/>
      <c r="BS85" s="586"/>
      <c r="BT85" s="586"/>
      <c r="BU85" s="586"/>
      <c r="BV85" s="586"/>
      <c r="BW85" s="584"/>
      <c r="BX85" s="584"/>
      <c r="BY85" s="584"/>
      <c r="BZ85" s="584"/>
      <c r="CA85" s="584"/>
      <c r="CB85" s="584"/>
      <c r="CC85" s="584"/>
      <c r="CD85" s="584"/>
      <c r="CE85" s="584"/>
      <c r="CF85" s="584"/>
      <c r="CG85" s="584"/>
      <c r="CH85" s="584"/>
      <c r="CI85" s="584"/>
      <c r="CJ85" s="584"/>
      <c r="CK85" s="584"/>
      <c r="CL85" s="584"/>
      <c r="CM85" s="588"/>
      <c r="CN85" s="588"/>
      <c r="CO85" s="588"/>
      <c r="CP85" s="588"/>
      <c r="CQ85" s="588"/>
      <c r="CR85" s="588"/>
      <c r="CS85" s="588"/>
      <c r="CT85" s="588"/>
      <c r="CU85" s="588"/>
      <c r="CV85" s="588"/>
      <c r="CW85" s="588"/>
      <c r="CX85" s="588"/>
      <c r="CY85" s="588"/>
      <c r="CZ85" s="588"/>
      <c r="DA85" s="588"/>
      <c r="DB85" s="126"/>
      <c r="DC85" s="126"/>
      <c r="DD85" s="126"/>
      <c r="DE85" s="126"/>
    </row>
    <row r="86" spans="1:109" ht="12.75" customHeight="1">
      <c r="A86" s="578" t="s">
        <v>241</v>
      </c>
      <c r="B86" s="578"/>
      <c r="C86" s="578"/>
      <c r="D86" s="578"/>
      <c r="E86" s="578"/>
      <c r="F86" s="578"/>
      <c r="G86" s="129"/>
      <c r="H86" s="587" t="s">
        <v>242</v>
      </c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587"/>
      <c r="AA86" s="587"/>
      <c r="AB86" s="587"/>
      <c r="AC86" s="587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  <c r="AP86" s="587"/>
      <c r="AQ86" s="587"/>
      <c r="AR86" s="587"/>
      <c r="AS86" s="587"/>
      <c r="AT86" s="587"/>
      <c r="AU86" s="587"/>
      <c r="AV86" s="587"/>
      <c r="AW86" s="587"/>
      <c r="AX86" s="587"/>
      <c r="AY86" s="587"/>
      <c r="AZ86" s="587"/>
      <c r="BA86" s="587"/>
      <c r="BB86" s="587"/>
      <c r="BC86" s="587"/>
      <c r="BD86" s="587"/>
      <c r="BE86" s="587"/>
      <c r="BF86" s="587"/>
      <c r="BG86" s="587"/>
      <c r="BH86" s="587"/>
      <c r="BI86" s="587"/>
      <c r="BJ86" s="587"/>
      <c r="BK86" s="587"/>
      <c r="BL86" s="587"/>
      <c r="BM86" s="587"/>
      <c r="BN86" s="587"/>
      <c r="BO86" s="587"/>
      <c r="BP86" s="587"/>
      <c r="BQ86" s="587"/>
      <c r="BR86" s="587"/>
      <c r="BS86" s="587"/>
      <c r="BT86" s="587"/>
      <c r="BU86" s="587"/>
      <c r="BV86" s="587"/>
      <c r="BW86" s="580"/>
      <c r="BX86" s="580"/>
      <c r="BY86" s="580"/>
      <c r="BZ86" s="580"/>
      <c r="CA86" s="580"/>
      <c r="CB86" s="580"/>
      <c r="CC86" s="580"/>
      <c r="CD86" s="580"/>
      <c r="CE86" s="580"/>
      <c r="CF86" s="580"/>
      <c r="CG86" s="580"/>
      <c r="CH86" s="580"/>
      <c r="CI86" s="580"/>
      <c r="CJ86" s="580"/>
      <c r="CK86" s="580"/>
      <c r="CL86" s="580"/>
      <c r="CM86" s="510"/>
      <c r="CN86" s="510"/>
      <c r="CO86" s="510"/>
      <c r="CP86" s="510"/>
      <c r="CQ86" s="510"/>
      <c r="CR86" s="510"/>
      <c r="CS86" s="510"/>
      <c r="CT86" s="510"/>
      <c r="CU86" s="510"/>
      <c r="CV86" s="510"/>
      <c r="CW86" s="510"/>
      <c r="CX86" s="510"/>
      <c r="CY86" s="510"/>
      <c r="CZ86" s="510"/>
      <c r="DA86" s="510"/>
      <c r="DB86" s="126"/>
      <c r="DC86" s="126"/>
      <c r="DD86" s="126"/>
      <c r="DE86" s="126"/>
    </row>
    <row r="87" spans="1:109" ht="12.75" customHeight="1">
      <c r="A87" s="578" t="s">
        <v>243</v>
      </c>
      <c r="B87" s="578"/>
      <c r="C87" s="578"/>
      <c r="D87" s="578"/>
      <c r="E87" s="578"/>
      <c r="F87" s="578"/>
      <c r="G87" s="129"/>
      <c r="H87" s="587" t="s">
        <v>244</v>
      </c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  <c r="Z87" s="587"/>
      <c r="AA87" s="587"/>
      <c r="AB87" s="587"/>
      <c r="AC87" s="587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  <c r="AP87" s="587"/>
      <c r="AQ87" s="587"/>
      <c r="AR87" s="587"/>
      <c r="AS87" s="587"/>
      <c r="AT87" s="587"/>
      <c r="AU87" s="587"/>
      <c r="AV87" s="587"/>
      <c r="AW87" s="587"/>
      <c r="AX87" s="587"/>
      <c r="AY87" s="587"/>
      <c r="AZ87" s="587"/>
      <c r="BA87" s="587"/>
      <c r="BB87" s="587"/>
      <c r="BC87" s="587"/>
      <c r="BD87" s="587"/>
      <c r="BE87" s="587"/>
      <c r="BF87" s="587"/>
      <c r="BG87" s="587"/>
      <c r="BH87" s="587"/>
      <c r="BI87" s="587"/>
      <c r="BJ87" s="587"/>
      <c r="BK87" s="587"/>
      <c r="BL87" s="587"/>
      <c r="BM87" s="587"/>
      <c r="BN87" s="587"/>
      <c r="BO87" s="587"/>
      <c r="BP87" s="587"/>
      <c r="BQ87" s="587"/>
      <c r="BR87" s="587"/>
      <c r="BS87" s="587"/>
      <c r="BT87" s="587"/>
      <c r="BU87" s="587"/>
      <c r="BV87" s="587"/>
      <c r="BW87" s="589">
        <f>BW79</f>
        <v>243143.49983989183</v>
      </c>
      <c r="BX87" s="589"/>
      <c r="BY87" s="589"/>
      <c r="BZ87" s="589"/>
      <c r="CA87" s="589"/>
      <c r="CB87" s="589"/>
      <c r="CC87" s="589"/>
      <c r="CD87" s="589"/>
      <c r="CE87" s="589"/>
      <c r="CF87" s="589"/>
      <c r="CG87" s="589"/>
      <c r="CH87" s="589"/>
      <c r="CI87" s="589"/>
      <c r="CJ87" s="589"/>
      <c r="CK87" s="589"/>
      <c r="CL87" s="589"/>
      <c r="CM87" s="510">
        <f>BW79*0.2%</f>
        <v>486.28699967978366</v>
      </c>
      <c r="CN87" s="510"/>
      <c r="CO87" s="510"/>
      <c r="CP87" s="510"/>
      <c r="CQ87" s="510"/>
      <c r="CR87" s="510"/>
      <c r="CS87" s="510"/>
      <c r="CT87" s="510"/>
      <c r="CU87" s="510"/>
      <c r="CV87" s="510"/>
      <c r="CW87" s="510"/>
      <c r="CX87" s="510"/>
      <c r="CY87" s="510"/>
      <c r="CZ87" s="510"/>
      <c r="DA87" s="510"/>
      <c r="DB87" s="126"/>
      <c r="DC87" s="126"/>
      <c r="DD87" s="126"/>
      <c r="DE87" s="126"/>
    </row>
    <row r="88" spans="1:109" ht="12.75" customHeight="1">
      <c r="A88" s="578" t="s">
        <v>245</v>
      </c>
      <c r="B88" s="578"/>
      <c r="C88" s="578"/>
      <c r="D88" s="578"/>
      <c r="E88" s="578"/>
      <c r="F88" s="578"/>
      <c r="G88" s="129"/>
      <c r="H88" s="587" t="s">
        <v>246</v>
      </c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  <c r="AP88" s="587"/>
      <c r="AQ88" s="587"/>
      <c r="AR88" s="587"/>
      <c r="AS88" s="587"/>
      <c r="AT88" s="587"/>
      <c r="AU88" s="587"/>
      <c r="AV88" s="587"/>
      <c r="AW88" s="587"/>
      <c r="AX88" s="587"/>
      <c r="AY88" s="587"/>
      <c r="AZ88" s="587"/>
      <c r="BA88" s="587"/>
      <c r="BB88" s="587"/>
      <c r="BC88" s="587"/>
      <c r="BD88" s="587"/>
      <c r="BE88" s="587"/>
      <c r="BF88" s="587"/>
      <c r="BG88" s="587"/>
      <c r="BH88" s="587"/>
      <c r="BI88" s="587"/>
      <c r="BJ88" s="587"/>
      <c r="BK88" s="587"/>
      <c r="BL88" s="587"/>
      <c r="BM88" s="587"/>
      <c r="BN88" s="587"/>
      <c r="BO88" s="587"/>
      <c r="BP88" s="587"/>
      <c r="BQ88" s="587"/>
      <c r="BR88" s="587"/>
      <c r="BS88" s="587"/>
      <c r="BT88" s="587"/>
      <c r="BU88" s="587"/>
      <c r="BV88" s="587"/>
      <c r="BW88" s="580"/>
      <c r="BX88" s="580"/>
      <c r="BY88" s="580"/>
      <c r="BZ88" s="580"/>
      <c r="CA88" s="580"/>
      <c r="CB88" s="580"/>
      <c r="CC88" s="580"/>
      <c r="CD88" s="580"/>
      <c r="CE88" s="580"/>
      <c r="CF88" s="580"/>
      <c r="CG88" s="580"/>
      <c r="CH88" s="580"/>
      <c r="CI88" s="580"/>
      <c r="CJ88" s="580"/>
      <c r="CK88" s="580"/>
      <c r="CL88" s="580"/>
      <c r="CM88" s="510"/>
      <c r="CN88" s="510"/>
      <c r="CO88" s="510"/>
      <c r="CP88" s="510"/>
      <c r="CQ88" s="510"/>
      <c r="CR88" s="510"/>
      <c r="CS88" s="510"/>
      <c r="CT88" s="510"/>
      <c r="CU88" s="510"/>
      <c r="CV88" s="510"/>
      <c r="CW88" s="510"/>
      <c r="CX88" s="510"/>
      <c r="CY88" s="510"/>
      <c r="CZ88" s="510"/>
      <c r="DA88" s="510"/>
      <c r="DB88" s="126"/>
      <c r="DC88" s="126"/>
      <c r="DD88" s="126"/>
      <c r="DE88" s="126"/>
    </row>
    <row r="89" spans="1:109" ht="12.75" customHeight="1">
      <c r="A89" s="578" t="s">
        <v>247</v>
      </c>
      <c r="B89" s="578"/>
      <c r="C89" s="578"/>
      <c r="D89" s="578"/>
      <c r="E89" s="578"/>
      <c r="F89" s="578"/>
      <c r="G89" s="129"/>
      <c r="H89" s="587" t="s">
        <v>246</v>
      </c>
      <c r="I89" s="587"/>
      <c r="J89" s="587"/>
      <c r="K89" s="587"/>
      <c r="L89" s="587"/>
      <c r="M89" s="587"/>
      <c r="N89" s="587"/>
      <c r="O89" s="587"/>
      <c r="P89" s="587"/>
      <c r="Q89" s="587"/>
      <c r="R89" s="587"/>
      <c r="S89" s="587"/>
      <c r="T89" s="587"/>
      <c r="U89" s="587"/>
      <c r="V89" s="587"/>
      <c r="W89" s="587"/>
      <c r="X89" s="587"/>
      <c r="Y89" s="587"/>
      <c r="Z89" s="587"/>
      <c r="AA89" s="587"/>
      <c r="AB89" s="587"/>
      <c r="AC89" s="587"/>
      <c r="AD89" s="587"/>
      <c r="AE89" s="587"/>
      <c r="AF89" s="587"/>
      <c r="AG89" s="587"/>
      <c r="AH89" s="587"/>
      <c r="AI89" s="587"/>
      <c r="AJ89" s="587"/>
      <c r="AK89" s="587"/>
      <c r="AL89" s="587"/>
      <c r="AM89" s="587"/>
      <c r="AN89" s="587"/>
      <c r="AO89" s="587"/>
      <c r="AP89" s="587"/>
      <c r="AQ89" s="587"/>
      <c r="AR89" s="587"/>
      <c r="AS89" s="587"/>
      <c r="AT89" s="587"/>
      <c r="AU89" s="587"/>
      <c r="AV89" s="587"/>
      <c r="AW89" s="587"/>
      <c r="AX89" s="587"/>
      <c r="AY89" s="587"/>
      <c r="AZ89" s="587"/>
      <c r="BA89" s="587"/>
      <c r="BB89" s="587"/>
      <c r="BC89" s="587"/>
      <c r="BD89" s="587"/>
      <c r="BE89" s="587"/>
      <c r="BF89" s="587"/>
      <c r="BG89" s="587"/>
      <c r="BH89" s="587"/>
      <c r="BI89" s="587"/>
      <c r="BJ89" s="587"/>
      <c r="BK89" s="587"/>
      <c r="BL89" s="587"/>
      <c r="BM89" s="587"/>
      <c r="BN89" s="587"/>
      <c r="BO89" s="587"/>
      <c r="BP89" s="587"/>
      <c r="BQ89" s="587"/>
      <c r="BR89" s="587"/>
      <c r="BS89" s="587"/>
      <c r="BT89" s="587"/>
      <c r="BU89" s="587"/>
      <c r="BV89" s="587"/>
      <c r="BW89" s="580"/>
      <c r="BX89" s="580"/>
      <c r="BY89" s="580"/>
      <c r="BZ89" s="580"/>
      <c r="CA89" s="580"/>
      <c r="CB89" s="580"/>
      <c r="CC89" s="580"/>
      <c r="CD89" s="580"/>
      <c r="CE89" s="580"/>
      <c r="CF89" s="580"/>
      <c r="CG89" s="580"/>
      <c r="CH89" s="580"/>
      <c r="CI89" s="580"/>
      <c r="CJ89" s="580"/>
      <c r="CK89" s="580"/>
      <c r="CL89" s="580"/>
      <c r="CM89" s="510"/>
      <c r="CN89" s="510"/>
      <c r="CO89" s="510"/>
      <c r="CP89" s="510"/>
      <c r="CQ89" s="510"/>
      <c r="CR89" s="510"/>
      <c r="CS89" s="510"/>
      <c r="CT89" s="510"/>
      <c r="CU89" s="510"/>
      <c r="CV89" s="510"/>
      <c r="CW89" s="510"/>
      <c r="CX89" s="510"/>
      <c r="CY89" s="510"/>
      <c r="CZ89" s="510"/>
      <c r="DA89" s="510"/>
      <c r="DB89" s="126"/>
      <c r="DC89" s="126"/>
      <c r="DD89" s="126"/>
      <c r="DE89" s="126"/>
    </row>
    <row r="90" spans="1:109" ht="12.75" customHeight="1">
      <c r="A90" s="578" t="s">
        <v>221</v>
      </c>
      <c r="B90" s="578"/>
      <c r="C90" s="578"/>
      <c r="D90" s="578"/>
      <c r="E90" s="578"/>
      <c r="F90" s="578"/>
      <c r="G90" s="129"/>
      <c r="H90" s="582" t="s">
        <v>248</v>
      </c>
      <c r="I90" s="582"/>
      <c r="J90" s="582"/>
      <c r="K90" s="582"/>
      <c r="L90" s="582"/>
      <c r="M90" s="582"/>
      <c r="N90" s="582"/>
      <c r="O90" s="582"/>
      <c r="P90" s="582"/>
      <c r="Q90" s="582"/>
      <c r="R90" s="582"/>
      <c r="S90" s="582"/>
      <c r="T90" s="582"/>
      <c r="U90" s="582"/>
      <c r="V90" s="582"/>
      <c r="W90" s="582"/>
      <c r="X90" s="582"/>
      <c r="Y90" s="582"/>
      <c r="Z90" s="582"/>
      <c r="AA90" s="582"/>
      <c r="AB90" s="582"/>
      <c r="AC90" s="582"/>
      <c r="AD90" s="582"/>
      <c r="AE90" s="582"/>
      <c r="AF90" s="582"/>
      <c r="AG90" s="582"/>
      <c r="AH90" s="582"/>
      <c r="AI90" s="582"/>
      <c r="AJ90" s="582"/>
      <c r="AK90" s="582"/>
      <c r="AL90" s="582"/>
      <c r="AM90" s="582"/>
      <c r="AN90" s="582"/>
      <c r="AO90" s="582"/>
      <c r="AP90" s="582"/>
      <c r="AQ90" s="582"/>
      <c r="AR90" s="582"/>
      <c r="AS90" s="582"/>
      <c r="AT90" s="582"/>
      <c r="AU90" s="582"/>
      <c r="AV90" s="582"/>
      <c r="AW90" s="582"/>
      <c r="AX90" s="582"/>
      <c r="AY90" s="582"/>
      <c r="AZ90" s="582"/>
      <c r="BA90" s="582"/>
      <c r="BB90" s="582"/>
      <c r="BC90" s="582"/>
      <c r="BD90" s="582"/>
      <c r="BE90" s="582"/>
      <c r="BF90" s="582"/>
      <c r="BG90" s="582"/>
      <c r="BH90" s="582"/>
      <c r="BI90" s="582"/>
      <c r="BJ90" s="582"/>
      <c r="BK90" s="582"/>
      <c r="BL90" s="582"/>
      <c r="BM90" s="582"/>
      <c r="BN90" s="582"/>
      <c r="BO90" s="582"/>
      <c r="BP90" s="582"/>
      <c r="BQ90" s="582"/>
      <c r="BR90" s="582"/>
      <c r="BS90" s="582"/>
      <c r="BT90" s="582"/>
      <c r="BU90" s="582"/>
      <c r="BV90" s="582"/>
      <c r="BW90" s="589">
        <f>BW79</f>
        <v>243143.49983989183</v>
      </c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589"/>
      <c r="CJ90" s="589"/>
      <c r="CK90" s="589"/>
      <c r="CL90" s="589"/>
      <c r="CM90" s="510">
        <f>BW79*5.1%</f>
        <v>12400.318491834481</v>
      </c>
      <c r="CN90" s="510"/>
      <c r="CO90" s="510"/>
      <c r="CP90" s="510"/>
      <c r="CQ90" s="510"/>
      <c r="CR90" s="510"/>
      <c r="CS90" s="510"/>
      <c r="CT90" s="510"/>
      <c r="CU90" s="510"/>
      <c r="CV90" s="510"/>
      <c r="CW90" s="510"/>
      <c r="CX90" s="510"/>
      <c r="CY90" s="510"/>
      <c r="CZ90" s="510"/>
      <c r="DA90" s="510"/>
      <c r="DB90" s="126"/>
      <c r="DC90" s="126"/>
      <c r="DD90" s="126"/>
      <c r="DE90" s="126"/>
    </row>
    <row r="91" spans="1:109" ht="12.75">
      <c r="A91" s="578"/>
      <c r="B91" s="578"/>
      <c r="C91" s="578"/>
      <c r="D91" s="578"/>
      <c r="E91" s="578"/>
      <c r="F91" s="578"/>
      <c r="G91" s="579" t="s">
        <v>209</v>
      </c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79"/>
      <c r="AK91" s="579"/>
      <c r="AL91" s="579"/>
      <c r="AM91" s="579"/>
      <c r="AN91" s="579"/>
      <c r="AO91" s="579"/>
      <c r="AP91" s="579"/>
      <c r="AQ91" s="579"/>
      <c r="AR91" s="579"/>
      <c r="AS91" s="579"/>
      <c r="AT91" s="579"/>
      <c r="AU91" s="579"/>
      <c r="AV91" s="579"/>
      <c r="AW91" s="579"/>
      <c r="AX91" s="579"/>
      <c r="AY91" s="579"/>
      <c r="AZ91" s="579"/>
      <c r="BA91" s="579"/>
      <c r="BB91" s="579"/>
      <c r="BC91" s="579"/>
      <c r="BD91" s="579"/>
      <c r="BE91" s="579"/>
      <c r="BF91" s="579"/>
      <c r="BG91" s="579"/>
      <c r="BH91" s="579"/>
      <c r="BI91" s="579"/>
      <c r="BJ91" s="579"/>
      <c r="BK91" s="579"/>
      <c r="BL91" s="579"/>
      <c r="BM91" s="579"/>
      <c r="BN91" s="579"/>
      <c r="BO91" s="579"/>
      <c r="BP91" s="579"/>
      <c r="BQ91" s="579"/>
      <c r="BR91" s="579"/>
      <c r="BS91" s="579"/>
      <c r="BT91" s="579"/>
      <c r="BU91" s="579"/>
      <c r="BV91" s="579"/>
      <c r="BW91" s="580" t="s">
        <v>210</v>
      </c>
      <c r="BX91" s="580"/>
      <c r="BY91" s="580"/>
      <c r="BZ91" s="580"/>
      <c r="CA91" s="580"/>
      <c r="CB91" s="580"/>
      <c r="CC91" s="580"/>
      <c r="CD91" s="580"/>
      <c r="CE91" s="580"/>
      <c r="CF91" s="580"/>
      <c r="CG91" s="580"/>
      <c r="CH91" s="580"/>
      <c r="CI91" s="580"/>
      <c r="CJ91" s="580"/>
      <c r="CK91" s="580"/>
      <c r="CL91" s="580"/>
      <c r="CM91" s="510">
        <f>CM78+CM83-8183.73</f>
        <v>65245.606951647336</v>
      </c>
      <c r="CN91" s="510"/>
      <c r="CO91" s="510"/>
      <c r="CP91" s="510"/>
      <c r="CQ91" s="510"/>
      <c r="CR91" s="510"/>
      <c r="CS91" s="510"/>
      <c r="CT91" s="510"/>
      <c r="CU91" s="510"/>
      <c r="CV91" s="510"/>
      <c r="CW91" s="510"/>
      <c r="CX91" s="510"/>
      <c r="CY91" s="510"/>
      <c r="CZ91" s="510"/>
      <c r="DA91" s="510"/>
      <c r="DB91" s="132" t="e">
        <f>'[1]4. Таблица 2'!L35</f>
        <v>#REF!</v>
      </c>
      <c r="DC91" s="132" t="e">
        <f>DB91-CM91</f>
        <v>#REF!</v>
      </c>
      <c r="DD91" s="132"/>
      <c r="DE91" s="132"/>
    </row>
    <row r="92" spans="1:109" ht="14.25">
      <c r="A92" s="538" t="s">
        <v>251</v>
      </c>
      <c r="B92" s="538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38"/>
      <c r="AH92" s="538"/>
      <c r="AI92" s="538"/>
      <c r="AJ92" s="538"/>
      <c r="AK92" s="538"/>
      <c r="AL92" s="538"/>
      <c r="AM92" s="538"/>
      <c r="AN92" s="538"/>
      <c r="AO92" s="538"/>
      <c r="AP92" s="538"/>
      <c r="AQ92" s="538"/>
      <c r="AR92" s="538"/>
      <c r="AS92" s="538"/>
      <c r="AT92" s="538"/>
      <c r="AU92" s="538"/>
      <c r="AV92" s="538"/>
      <c r="AW92" s="538"/>
      <c r="AX92" s="538"/>
      <c r="AY92" s="538"/>
      <c r="AZ92" s="538"/>
      <c r="BA92" s="538"/>
      <c r="BB92" s="538"/>
      <c r="BC92" s="538"/>
      <c r="BD92" s="538"/>
      <c r="BE92" s="538"/>
      <c r="BF92" s="538"/>
      <c r="BG92" s="538"/>
      <c r="BH92" s="538"/>
      <c r="BI92" s="538"/>
      <c r="BJ92" s="538"/>
      <c r="BK92" s="538"/>
      <c r="BL92" s="538"/>
      <c r="BM92" s="538"/>
      <c r="BN92" s="538"/>
      <c r="BO92" s="538"/>
      <c r="BP92" s="538"/>
      <c r="BQ92" s="538"/>
      <c r="BR92" s="538"/>
      <c r="BS92" s="538"/>
      <c r="BT92" s="538"/>
      <c r="BU92" s="538"/>
      <c r="BV92" s="538"/>
      <c r="BW92" s="538"/>
      <c r="BX92" s="538"/>
      <c r="BY92" s="538"/>
      <c r="BZ92" s="538"/>
      <c r="CA92" s="538"/>
      <c r="CB92" s="538"/>
      <c r="CC92" s="538"/>
      <c r="CD92" s="538"/>
      <c r="CE92" s="538"/>
      <c r="CF92" s="538"/>
      <c r="CG92" s="538"/>
      <c r="CH92" s="538"/>
      <c r="CI92" s="538"/>
      <c r="CJ92" s="538"/>
      <c r="CK92" s="538"/>
      <c r="CL92" s="538"/>
      <c r="CM92" s="538"/>
      <c r="CN92" s="538"/>
      <c r="CO92" s="538"/>
      <c r="CP92" s="538"/>
      <c r="CQ92" s="538"/>
      <c r="CR92" s="538"/>
      <c r="CS92" s="538"/>
      <c r="CT92" s="538"/>
      <c r="CU92" s="538"/>
      <c r="CV92" s="538"/>
      <c r="CW92" s="538"/>
      <c r="CX92" s="538"/>
      <c r="CY92" s="538"/>
      <c r="CZ92" s="538"/>
      <c r="DA92" s="538"/>
      <c r="DB92" s="115"/>
      <c r="DC92" s="115"/>
      <c r="DD92" s="115"/>
      <c r="DE92" s="115"/>
    </row>
    <row r="93" spans="1:109" ht="1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</row>
    <row r="94" spans="1:109" ht="14.25">
      <c r="A94" s="115" t="s">
        <v>223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555" t="s">
        <v>252</v>
      </c>
      <c r="Y94" s="555"/>
      <c r="Z94" s="555"/>
      <c r="AA94" s="555"/>
      <c r="AB94" s="555"/>
      <c r="AC94" s="555"/>
      <c r="AD94" s="555"/>
      <c r="AE94" s="555"/>
      <c r="AF94" s="555"/>
      <c r="AG94" s="555"/>
      <c r="AH94" s="555"/>
      <c r="AI94" s="555"/>
      <c r="AJ94" s="555"/>
      <c r="AK94" s="555"/>
      <c r="AL94" s="555"/>
      <c r="AM94" s="555"/>
      <c r="AN94" s="555"/>
      <c r="AO94" s="555"/>
      <c r="AP94" s="555"/>
      <c r="AQ94" s="555"/>
      <c r="AR94" s="555"/>
      <c r="AS94" s="555"/>
      <c r="AT94" s="555"/>
      <c r="AU94" s="555"/>
      <c r="AV94" s="555"/>
      <c r="AW94" s="555"/>
      <c r="AX94" s="555"/>
      <c r="AY94" s="555"/>
      <c r="AZ94" s="555"/>
      <c r="BA94" s="555"/>
      <c r="BB94" s="555"/>
      <c r="BC94" s="555"/>
      <c r="BD94" s="555"/>
      <c r="BE94" s="555"/>
      <c r="BF94" s="555"/>
      <c r="BG94" s="555"/>
      <c r="BH94" s="555"/>
      <c r="BI94" s="555"/>
      <c r="BJ94" s="555"/>
      <c r="BK94" s="555"/>
      <c r="BL94" s="555"/>
      <c r="BM94" s="555"/>
      <c r="BN94" s="555"/>
      <c r="BO94" s="555"/>
      <c r="BP94" s="555"/>
      <c r="BQ94" s="555"/>
      <c r="BR94" s="555"/>
      <c r="BS94" s="555"/>
      <c r="BT94" s="555"/>
      <c r="BU94" s="555"/>
      <c r="BV94" s="555"/>
      <c r="BW94" s="555"/>
      <c r="BX94" s="555"/>
      <c r="BY94" s="555"/>
      <c r="BZ94" s="555"/>
      <c r="CA94" s="555"/>
      <c r="CB94" s="555"/>
      <c r="CC94" s="555"/>
      <c r="CD94" s="555"/>
      <c r="CE94" s="555"/>
      <c r="CF94" s="555"/>
      <c r="CG94" s="555"/>
      <c r="CH94" s="555"/>
      <c r="CI94" s="555"/>
      <c r="CJ94" s="555"/>
      <c r="CK94" s="555"/>
      <c r="CL94" s="555"/>
      <c r="CM94" s="555"/>
      <c r="CN94" s="555"/>
      <c r="CO94" s="555"/>
      <c r="CP94" s="555"/>
      <c r="CQ94" s="555"/>
      <c r="CR94" s="555"/>
      <c r="CS94" s="555"/>
      <c r="CT94" s="555"/>
      <c r="CU94" s="555"/>
      <c r="CV94" s="555"/>
      <c r="CW94" s="555"/>
      <c r="CX94" s="555"/>
      <c r="CY94" s="555"/>
      <c r="CZ94" s="555"/>
      <c r="DA94" s="555"/>
      <c r="DB94" s="115"/>
      <c r="DC94" s="115"/>
      <c r="DD94" s="115"/>
      <c r="DE94" s="115"/>
    </row>
    <row r="95" spans="1:109" ht="14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15"/>
      <c r="DC95" s="115"/>
      <c r="DD95" s="115"/>
      <c r="DE95" s="115"/>
    </row>
    <row r="96" spans="1:109" ht="14.25">
      <c r="A96" s="546" t="s">
        <v>225</v>
      </c>
      <c r="B96" s="546"/>
      <c r="C96" s="546"/>
      <c r="D96" s="546"/>
      <c r="E96" s="546"/>
      <c r="F96" s="546"/>
      <c r="G96" s="546"/>
      <c r="H96" s="546"/>
      <c r="I96" s="546"/>
      <c r="J96" s="546"/>
      <c r="K96" s="546"/>
      <c r="L96" s="546"/>
      <c r="M96" s="546"/>
      <c r="N96" s="546"/>
      <c r="O96" s="546"/>
      <c r="P96" s="546"/>
      <c r="Q96" s="546"/>
      <c r="R96" s="546"/>
      <c r="S96" s="546"/>
      <c r="T96" s="546"/>
      <c r="U96" s="546"/>
      <c r="V96" s="546"/>
      <c r="W96" s="546"/>
      <c r="X96" s="546"/>
      <c r="Y96" s="546"/>
      <c r="Z96" s="546"/>
      <c r="AA96" s="546"/>
      <c r="AB96" s="546"/>
      <c r="AC96" s="546"/>
      <c r="AD96" s="546"/>
      <c r="AE96" s="546"/>
      <c r="AF96" s="546"/>
      <c r="AG96" s="546"/>
      <c r="AH96" s="546"/>
      <c r="AI96" s="546"/>
      <c r="AJ96" s="546"/>
      <c r="AK96" s="546"/>
      <c r="AL96" s="546"/>
      <c r="AM96" s="546"/>
      <c r="AN96" s="546"/>
      <c r="AO96" s="546"/>
      <c r="AP96" s="554" t="s">
        <v>253</v>
      </c>
      <c r="AQ96" s="554"/>
      <c r="AR96" s="554"/>
      <c r="AS96" s="554"/>
      <c r="AT96" s="554"/>
      <c r="AU96" s="554"/>
      <c r="AV96" s="554"/>
      <c r="AW96" s="554"/>
      <c r="AX96" s="554"/>
      <c r="AY96" s="554"/>
      <c r="AZ96" s="554"/>
      <c r="BA96" s="554"/>
      <c r="BB96" s="554"/>
      <c r="BC96" s="554"/>
      <c r="BD96" s="554"/>
      <c r="BE96" s="554"/>
      <c r="BF96" s="554"/>
      <c r="BG96" s="554"/>
      <c r="BH96" s="554"/>
      <c r="BI96" s="554"/>
      <c r="BJ96" s="554"/>
      <c r="BK96" s="554"/>
      <c r="BL96" s="554"/>
      <c r="BM96" s="554"/>
      <c r="BN96" s="554"/>
      <c r="BO96" s="554"/>
      <c r="BP96" s="554"/>
      <c r="BQ96" s="554"/>
      <c r="BR96" s="554"/>
      <c r="BS96" s="554"/>
      <c r="BT96" s="554"/>
      <c r="BU96" s="554"/>
      <c r="BV96" s="554"/>
      <c r="BW96" s="554"/>
      <c r="BX96" s="554"/>
      <c r="BY96" s="554"/>
      <c r="BZ96" s="554"/>
      <c r="CA96" s="554"/>
      <c r="CB96" s="554"/>
      <c r="CC96" s="554"/>
      <c r="CD96" s="554"/>
      <c r="CE96" s="554"/>
      <c r="CF96" s="554"/>
      <c r="CG96" s="554"/>
      <c r="CH96" s="554"/>
      <c r="CI96" s="554"/>
      <c r="CJ96" s="554"/>
      <c r="CK96" s="554"/>
      <c r="CL96" s="554"/>
      <c r="CM96" s="554"/>
      <c r="CN96" s="554"/>
      <c r="CO96" s="554"/>
      <c r="CP96" s="554"/>
      <c r="CQ96" s="554"/>
      <c r="CR96" s="554"/>
      <c r="CS96" s="554"/>
      <c r="CT96" s="554"/>
      <c r="CU96" s="554"/>
      <c r="CV96" s="554"/>
      <c r="CW96" s="554"/>
      <c r="CX96" s="554"/>
      <c r="CY96" s="554"/>
      <c r="CZ96" s="554"/>
      <c r="DA96" s="554"/>
      <c r="DB96" s="115"/>
      <c r="DC96" s="115"/>
      <c r="DD96" s="115"/>
      <c r="DE96" s="115"/>
    </row>
    <row r="97" spans="1:109" ht="1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</row>
    <row r="98" spans="1:109" ht="12.75" customHeight="1">
      <c r="A98" s="526" t="s">
        <v>202</v>
      </c>
      <c r="B98" s="526"/>
      <c r="C98" s="526"/>
      <c r="D98" s="526"/>
      <c r="E98" s="526"/>
      <c r="F98" s="526"/>
      <c r="G98" s="526"/>
      <c r="H98" s="523" t="s">
        <v>27</v>
      </c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4"/>
      <c r="AL98" s="524"/>
      <c r="AM98" s="524"/>
      <c r="AN98" s="524"/>
      <c r="AO98" s="524"/>
      <c r="AP98" s="524"/>
      <c r="AQ98" s="524"/>
      <c r="AR98" s="524"/>
      <c r="AS98" s="524"/>
      <c r="AT98" s="524"/>
      <c r="AU98" s="524"/>
      <c r="AV98" s="524"/>
      <c r="AW98" s="524"/>
      <c r="AX98" s="524"/>
      <c r="AY98" s="524"/>
      <c r="AZ98" s="524"/>
      <c r="BA98" s="524"/>
      <c r="BB98" s="524"/>
      <c r="BC98" s="525"/>
      <c r="BD98" s="526" t="s">
        <v>254</v>
      </c>
      <c r="BE98" s="526"/>
      <c r="BF98" s="526"/>
      <c r="BG98" s="526"/>
      <c r="BH98" s="526"/>
      <c r="BI98" s="526"/>
      <c r="BJ98" s="526"/>
      <c r="BK98" s="526"/>
      <c r="BL98" s="526"/>
      <c r="BM98" s="526"/>
      <c r="BN98" s="526"/>
      <c r="BO98" s="526"/>
      <c r="BP98" s="526"/>
      <c r="BQ98" s="526"/>
      <c r="BR98" s="526"/>
      <c r="BS98" s="526"/>
      <c r="BT98" s="523" t="s">
        <v>255</v>
      </c>
      <c r="BU98" s="524"/>
      <c r="BV98" s="524"/>
      <c r="BW98" s="524"/>
      <c r="BX98" s="524"/>
      <c r="BY98" s="524"/>
      <c r="BZ98" s="524"/>
      <c r="CA98" s="524"/>
      <c r="CB98" s="524"/>
      <c r="CC98" s="524"/>
      <c r="CD98" s="524"/>
      <c r="CE98" s="524"/>
      <c r="CF98" s="524"/>
      <c r="CG98" s="524"/>
      <c r="CH98" s="524"/>
      <c r="CI98" s="525"/>
      <c r="CJ98" s="523" t="s">
        <v>256</v>
      </c>
      <c r="CK98" s="524"/>
      <c r="CL98" s="524"/>
      <c r="CM98" s="524"/>
      <c r="CN98" s="524"/>
      <c r="CO98" s="524"/>
      <c r="CP98" s="524"/>
      <c r="CQ98" s="524"/>
      <c r="CR98" s="524"/>
      <c r="CS98" s="524"/>
      <c r="CT98" s="524"/>
      <c r="CU98" s="524"/>
      <c r="CV98" s="524"/>
      <c r="CW98" s="524"/>
      <c r="CX98" s="524"/>
      <c r="CY98" s="524"/>
      <c r="CZ98" s="524"/>
      <c r="DA98" s="525"/>
      <c r="DB98" s="108"/>
      <c r="DC98" s="108"/>
      <c r="DD98" s="108"/>
      <c r="DE98" s="108"/>
    </row>
    <row r="99" spans="1:109" ht="12.75">
      <c r="A99" s="527">
        <v>1</v>
      </c>
      <c r="B99" s="527"/>
      <c r="C99" s="527"/>
      <c r="D99" s="527"/>
      <c r="E99" s="527"/>
      <c r="F99" s="527"/>
      <c r="G99" s="527"/>
      <c r="H99" s="527">
        <v>2</v>
      </c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27"/>
      <c r="AS99" s="527"/>
      <c r="AT99" s="527"/>
      <c r="AU99" s="527"/>
      <c r="AV99" s="527"/>
      <c r="AW99" s="527"/>
      <c r="AX99" s="527"/>
      <c r="AY99" s="527"/>
      <c r="AZ99" s="527"/>
      <c r="BA99" s="527"/>
      <c r="BB99" s="527"/>
      <c r="BC99" s="527"/>
      <c r="BD99" s="527">
        <v>3</v>
      </c>
      <c r="BE99" s="527"/>
      <c r="BF99" s="527"/>
      <c r="BG99" s="527"/>
      <c r="BH99" s="527"/>
      <c r="BI99" s="527"/>
      <c r="BJ99" s="527"/>
      <c r="BK99" s="527"/>
      <c r="BL99" s="527"/>
      <c r="BM99" s="527"/>
      <c r="BN99" s="527"/>
      <c r="BO99" s="527"/>
      <c r="BP99" s="527"/>
      <c r="BQ99" s="527"/>
      <c r="BR99" s="527"/>
      <c r="BS99" s="527"/>
      <c r="BT99" s="542">
        <v>4</v>
      </c>
      <c r="BU99" s="543"/>
      <c r="BV99" s="543"/>
      <c r="BW99" s="543"/>
      <c r="BX99" s="543"/>
      <c r="BY99" s="543"/>
      <c r="BZ99" s="543"/>
      <c r="CA99" s="543"/>
      <c r="CB99" s="543"/>
      <c r="CC99" s="543"/>
      <c r="CD99" s="543"/>
      <c r="CE99" s="543"/>
      <c r="CF99" s="543"/>
      <c r="CG99" s="543"/>
      <c r="CH99" s="543"/>
      <c r="CI99" s="544"/>
      <c r="CJ99" s="542">
        <v>5</v>
      </c>
      <c r="CK99" s="543"/>
      <c r="CL99" s="543"/>
      <c r="CM99" s="543"/>
      <c r="CN99" s="543"/>
      <c r="CO99" s="543"/>
      <c r="CP99" s="543"/>
      <c r="CQ99" s="543"/>
      <c r="CR99" s="543"/>
      <c r="CS99" s="543"/>
      <c r="CT99" s="543"/>
      <c r="CU99" s="543"/>
      <c r="CV99" s="543"/>
      <c r="CW99" s="543"/>
      <c r="CX99" s="543"/>
      <c r="CY99" s="543"/>
      <c r="CZ99" s="543"/>
      <c r="DA99" s="544"/>
      <c r="DB99" s="109"/>
      <c r="DC99" s="109"/>
      <c r="DD99" s="109"/>
      <c r="DE99" s="109"/>
    </row>
    <row r="100" spans="1:109" ht="12.75" customHeight="1">
      <c r="A100" s="494" t="s">
        <v>208</v>
      </c>
      <c r="B100" s="494"/>
      <c r="C100" s="494"/>
      <c r="D100" s="494"/>
      <c r="E100" s="494"/>
      <c r="F100" s="494"/>
      <c r="G100" s="494"/>
      <c r="H100" s="484" t="s">
        <v>257</v>
      </c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  <c r="V100" s="484"/>
      <c r="W100" s="484"/>
      <c r="X100" s="484"/>
      <c r="Y100" s="484"/>
      <c r="Z100" s="484"/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4"/>
      <c r="AL100" s="484"/>
      <c r="AM100" s="484"/>
      <c r="AN100" s="484"/>
      <c r="AO100" s="484"/>
      <c r="AP100" s="484"/>
      <c r="AQ100" s="484"/>
      <c r="AR100" s="484"/>
      <c r="AS100" s="484"/>
      <c r="AT100" s="484"/>
      <c r="AU100" s="484"/>
      <c r="AV100" s="484"/>
      <c r="AW100" s="484"/>
      <c r="AX100" s="484"/>
      <c r="AY100" s="484"/>
      <c r="AZ100" s="484"/>
      <c r="BA100" s="484"/>
      <c r="BB100" s="484"/>
      <c r="BC100" s="484"/>
      <c r="BD100" s="495">
        <v>1</v>
      </c>
      <c r="BE100" s="496"/>
      <c r="BF100" s="496"/>
      <c r="BG100" s="496"/>
      <c r="BH100" s="496"/>
      <c r="BI100" s="496"/>
      <c r="BJ100" s="496"/>
      <c r="BK100" s="496"/>
      <c r="BL100" s="496"/>
      <c r="BM100" s="496"/>
      <c r="BN100" s="496"/>
      <c r="BO100" s="496"/>
      <c r="BP100" s="496"/>
      <c r="BQ100" s="496"/>
      <c r="BR100" s="496"/>
      <c r="BS100" s="497"/>
      <c r="BT100" s="495">
        <v>91775.05</v>
      </c>
      <c r="BU100" s="496"/>
      <c r="BV100" s="496"/>
      <c r="BW100" s="496"/>
      <c r="BX100" s="496"/>
      <c r="BY100" s="496"/>
      <c r="BZ100" s="496"/>
      <c r="CA100" s="496"/>
      <c r="CB100" s="496"/>
      <c r="CC100" s="496"/>
      <c r="CD100" s="496"/>
      <c r="CE100" s="496"/>
      <c r="CF100" s="496"/>
      <c r="CG100" s="496"/>
      <c r="CH100" s="496"/>
      <c r="CI100" s="497"/>
      <c r="CJ100" s="495">
        <f>BD100*BT100</f>
        <v>91775.05</v>
      </c>
      <c r="CK100" s="496"/>
      <c r="CL100" s="496"/>
      <c r="CM100" s="496"/>
      <c r="CN100" s="496"/>
      <c r="CO100" s="496"/>
      <c r="CP100" s="496"/>
      <c r="CQ100" s="496"/>
      <c r="CR100" s="496"/>
      <c r="CS100" s="496"/>
      <c r="CT100" s="496"/>
      <c r="CU100" s="496"/>
      <c r="CV100" s="496"/>
      <c r="CW100" s="496"/>
      <c r="CX100" s="496"/>
      <c r="CY100" s="496"/>
      <c r="CZ100" s="496"/>
      <c r="DA100" s="497"/>
      <c r="DB100" s="110"/>
      <c r="DC100" s="110"/>
      <c r="DD100" s="110"/>
      <c r="DE100" s="110"/>
    </row>
    <row r="101" spans="1:109" ht="12.75">
      <c r="A101" s="494"/>
      <c r="B101" s="494"/>
      <c r="C101" s="494"/>
      <c r="D101" s="494"/>
      <c r="E101" s="494"/>
      <c r="F101" s="494"/>
      <c r="G101" s="49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4"/>
      <c r="AL101" s="484"/>
      <c r="AM101" s="484"/>
      <c r="AN101" s="484"/>
      <c r="AO101" s="484"/>
      <c r="AP101" s="484"/>
      <c r="AQ101" s="484"/>
      <c r="AR101" s="484"/>
      <c r="AS101" s="484"/>
      <c r="AT101" s="484"/>
      <c r="AU101" s="484"/>
      <c r="AV101" s="484"/>
      <c r="AW101" s="484"/>
      <c r="AX101" s="484"/>
      <c r="AY101" s="484"/>
      <c r="AZ101" s="484"/>
      <c r="BA101" s="484"/>
      <c r="BB101" s="484"/>
      <c r="BC101" s="484"/>
      <c r="BD101" s="498"/>
      <c r="BE101" s="498"/>
      <c r="BF101" s="498"/>
      <c r="BG101" s="498"/>
      <c r="BH101" s="498"/>
      <c r="BI101" s="498"/>
      <c r="BJ101" s="498"/>
      <c r="BK101" s="498"/>
      <c r="BL101" s="498"/>
      <c r="BM101" s="498"/>
      <c r="BN101" s="498"/>
      <c r="BO101" s="498"/>
      <c r="BP101" s="498"/>
      <c r="BQ101" s="498"/>
      <c r="BR101" s="498"/>
      <c r="BS101" s="498"/>
      <c r="BT101" s="495"/>
      <c r="BU101" s="496"/>
      <c r="BV101" s="496"/>
      <c r="BW101" s="496"/>
      <c r="BX101" s="496"/>
      <c r="BY101" s="496"/>
      <c r="BZ101" s="496"/>
      <c r="CA101" s="496"/>
      <c r="CB101" s="496"/>
      <c r="CC101" s="496"/>
      <c r="CD101" s="496"/>
      <c r="CE101" s="496"/>
      <c r="CF101" s="496"/>
      <c r="CG101" s="496"/>
      <c r="CH101" s="496"/>
      <c r="CI101" s="497"/>
      <c r="CJ101" s="495"/>
      <c r="CK101" s="496"/>
      <c r="CL101" s="496"/>
      <c r="CM101" s="496"/>
      <c r="CN101" s="496"/>
      <c r="CO101" s="496"/>
      <c r="CP101" s="496"/>
      <c r="CQ101" s="496"/>
      <c r="CR101" s="496"/>
      <c r="CS101" s="496"/>
      <c r="CT101" s="496"/>
      <c r="CU101" s="496"/>
      <c r="CV101" s="496"/>
      <c r="CW101" s="496"/>
      <c r="CX101" s="496"/>
      <c r="CY101" s="496"/>
      <c r="CZ101" s="496"/>
      <c r="DA101" s="497"/>
      <c r="DB101" s="110"/>
      <c r="DC101" s="110"/>
      <c r="DD101" s="110"/>
      <c r="DE101" s="110"/>
    </row>
    <row r="102" spans="1:109" ht="12.75">
      <c r="A102" s="494"/>
      <c r="B102" s="494"/>
      <c r="C102" s="494"/>
      <c r="D102" s="494"/>
      <c r="E102" s="494"/>
      <c r="F102" s="494"/>
      <c r="G102" s="494"/>
      <c r="H102" s="508" t="s">
        <v>209</v>
      </c>
      <c r="I102" s="508"/>
      <c r="J102" s="508"/>
      <c r="K102" s="508"/>
      <c r="L102" s="508"/>
      <c r="M102" s="508"/>
      <c r="N102" s="508"/>
      <c r="O102" s="508"/>
      <c r="P102" s="508"/>
      <c r="Q102" s="508"/>
      <c r="R102" s="508"/>
      <c r="S102" s="508"/>
      <c r="T102" s="508"/>
      <c r="U102" s="508"/>
      <c r="V102" s="508"/>
      <c r="W102" s="508"/>
      <c r="X102" s="508"/>
      <c r="Y102" s="508"/>
      <c r="Z102" s="508"/>
      <c r="AA102" s="508"/>
      <c r="AB102" s="508"/>
      <c r="AC102" s="508"/>
      <c r="AD102" s="508"/>
      <c r="AE102" s="508"/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8"/>
      <c r="AQ102" s="508"/>
      <c r="AR102" s="508"/>
      <c r="AS102" s="508"/>
      <c r="AT102" s="508"/>
      <c r="AU102" s="508"/>
      <c r="AV102" s="508"/>
      <c r="AW102" s="508"/>
      <c r="AX102" s="508"/>
      <c r="AY102" s="508"/>
      <c r="AZ102" s="508"/>
      <c r="BA102" s="508"/>
      <c r="BB102" s="508"/>
      <c r="BC102" s="508"/>
      <c r="BD102" s="495" t="s">
        <v>210</v>
      </c>
      <c r="BE102" s="496"/>
      <c r="BF102" s="496"/>
      <c r="BG102" s="496"/>
      <c r="BH102" s="496"/>
      <c r="BI102" s="496"/>
      <c r="BJ102" s="496"/>
      <c r="BK102" s="496"/>
      <c r="BL102" s="496"/>
      <c r="BM102" s="496"/>
      <c r="BN102" s="496"/>
      <c r="BO102" s="496"/>
      <c r="BP102" s="496"/>
      <c r="BQ102" s="496"/>
      <c r="BR102" s="496"/>
      <c r="BS102" s="497"/>
      <c r="BT102" s="495" t="s">
        <v>210</v>
      </c>
      <c r="BU102" s="496"/>
      <c r="BV102" s="496"/>
      <c r="BW102" s="496"/>
      <c r="BX102" s="496"/>
      <c r="BY102" s="496"/>
      <c r="BZ102" s="496"/>
      <c r="CA102" s="496"/>
      <c r="CB102" s="496"/>
      <c r="CC102" s="496"/>
      <c r="CD102" s="496"/>
      <c r="CE102" s="496"/>
      <c r="CF102" s="496"/>
      <c r="CG102" s="496"/>
      <c r="CH102" s="496"/>
      <c r="CI102" s="497"/>
      <c r="CJ102" s="520">
        <f>CJ100</f>
        <v>91775.05</v>
      </c>
      <c r="CK102" s="521"/>
      <c r="CL102" s="521"/>
      <c r="CM102" s="521"/>
      <c r="CN102" s="521"/>
      <c r="CO102" s="521"/>
      <c r="CP102" s="521"/>
      <c r="CQ102" s="521"/>
      <c r="CR102" s="521"/>
      <c r="CS102" s="521"/>
      <c r="CT102" s="521"/>
      <c r="CU102" s="521"/>
      <c r="CV102" s="521"/>
      <c r="CW102" s="521"/>
      <c r="CX102" s="521"/>
      <c r="CY102" s="521"/>
      <c r="CZ102" s="521"/>
      <c r="DA102" s="522"/>
      <c r="DB102" s="110"/>
      <c r="DC102" s="110"/>
      <c r="DD102" s="110"/>
      <c r="DE102" s="110"/>
    </row>
    <row r="103" spans="1:109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</row>
    <row r="104" spans="1:109" ht="14.25">
      <c r="A104" s="548" t="s">
        <v>258</v>
      </c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548"/>
      <c r="AL104" s="548"/>
      <c r="AM104" s="548"/>
      <c r="AN104" s="548"/>
      <c r="AO104" s="548"/>
      <c r="AP104" s="548"/>
      <c r="AQ104" s="548"/>
      <c r="AR104" s="548"/>
      <c r="AS104" s="548"/>
      <c r="AT104" s="548"/>
      <c r="AU104" s="548"/>
      <c r="AV104" s="548"/>
      <c r="AW104" s="548"/>
      <c r="AX104" s="548"/>
      <c r="AY104" s="548"/>
      <c r="AZ104" s="548"/>
      <c r="BA104" s="548"/>
      <c r="BB104" s="548"/>
      <c r="BC104" s="548"/>
      <c r="BD104" s="548"/>
      <c r="BE104" s="548"/>
      <c r="BF104" s="548"/>
      <c r="BG104" s="548"/>
      <c r="BH104" s="548"/>
      <c r="BI104" s="548"/>
      <c r="BJ104" s="548"/>
      <c r="BK104" s="548"/>
      <c r="BL104" s="548"/>
      <c r="BM104" s="548"/>
      <c r="BN104" s="548"/>
      <c r="BO104" s="548"/>
      <c r="BP104" s="548"/>
      <c r="BQ104" s="548"/>
      <c r="BR104" s="548"/>
      <c r="BS104" s="548"/>
      <c r="BT104" s="548"/>
      <c r="BU104" s="548"/>
      <c r="BV104" s="548"/>
      <c r="BW104" s="548"/>
      <c r="BX104" s="548"/>
      <c r="BY104" s="548"/>
      <c r="BZ104" s="548"/>
      <c r="CA104" s="548"/>
      <c r="CB104" s="548"/>
      <c r="CC104" s="548"/>
      <c r="CD104" s="548"/>
      <c r="CE104" s="548"/>
      <c r="CF104" s="548"/>
      <c r="CG104" s="548"/>
      <c r="CH104" s="548"/>
      <c r="CI104" s="548"/>
      <c r="CJ104" s="548"/>
      <c r="CK104" s="548"/>
      <c r="CL104" s="548"/>
      <c r="CM104" s="548"/>
      <c r="CN104" s="548"/>
      <c r="CO104" s="548"/>
      <c r="CP104" s="548"/>
      <c r="CQ104" s="548"/>
      <c r="CR104" s="548"/>
      <c r="CS104" s="548"/>
      <c r="CT104" s="548"/>
      <c r="CU104" s="548"/>
      <c r="CV104" s="548"/>
      <c r="CW104" s="548"/>
      <c r="CX104" s="548"/>
      <c r="CY104" s="548"/>
      <c r="CZ104" s="548"/>
      <c r="DA104" s="548"/>
      <c r="DB104" s="115"/>
      <c r="DC104" s="115"/>
      <c r="DD104" s="115"/>
      <c r="DE104" s="115"/>
    </row>
    <row r="105" spans="1:109" ht="1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</row>
    <row r="106" spans="1:109" ht="14.25">
      <c r="A106" s="115" t="s">
        <v>223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555" t="s">
        <v>259</v>
      </c>
      <c r="Y106" s="555"/>
      <c r="Z106" s="555"/>
      <c r="AA106" s="555"/>
      <c r="AB106" s="555"/>
      <c r="AC106" s="555"/>
      <c r="AD106" s="555"/>
      <c r="AE106" s="555"/>
      <c r="AF106" s="555"/>
      <c r="AG106" s="555"/>
      <c r="AH106" s="555"/>
      <c r="AI106" s="555"/>
      <c r="AJ106" s="555"/>
      <c r="AK106" s="555"/>
      <c r="AL106" s="555"/>
      <c r="AM106" s="555"/>
      <c r="AN106" s="555"/>
      <c r="AO106" s="555"/>
      <c r="AP106" s="555"/>
      <c r="AQ106" s="555"/>
      <c r="AR106" s="555"/>
      <c r="AS106" s="555"/>
      <c r="AT106" s="555"/>
      <c r="AU106" s="555"/>
      <c r="AV106" s="555"/>
      <c r="AW106" s="555"/>
      <c r="AX106" s="555"/>
      <c r="AY106" s="555"/>
      <c r="AZ106" s="555"/>
      <c r="BA106" s="555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5"/>
      <c r="BZ106" s="555"/>
      <c r="CA106" s="555"/>
      <c r="CB106" s="555"/>
      <c r="CC106" s="555"/>
      <c r="CD106" s="555"/>
      <c r="CE106" s="555"/>
      <c r="CF106" s="555"/>
      <c r="CG106" s="555"/>
      <c r="CH106" s="555"/>
      <c r="CI106" s="555"/>
      <c r="CJ106" s="555"/>
      <c r="CK106" s="555"/>
      <c r="CL106" s="555"/>
      <c r="CM106" s="555"/>
      <c r="CN106" s="555"/>
      <c r="CO106" s="555"/>
      <c r="CP106" s="555"/>
      <c r="CQ106" s="555"/>
      <c r="CR106" s="555"/>
      <c r="CS106" s="555"/>
      <c r="CT106" s="555"/>
      <c r="CU106" s="555"/>
      <c r="CV106" s="555"/>
      <c r="CW106" s="555"/>
      <c r="CX106" s="555"/>
      <c r="CY106" s="555"/>
      <c r="CZ106" s="555"/>
      <c r="DA106" s="555"/>
      <c r="DB106" s="115"/>
      <c r="DC106" s="115"/>
      <c r="DD106" s="115"/>
      <c r="DE106" s="115"/>
    </row>
    <row r="107" spans="1:109" ht="14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15"/>
      <c r="DC107" s="115"/>
      <c r="DD107" s="115"/>
      <c r="DE107" s="115"/>
    </row>
    <row r="108" spans="1:109" ht="14.25">
      <c r="A108" s="546" t="s">
        <v>225</v>
      </c>
      <c r="B108" s="546"/>
      <c r="C108" s="546"/>
      <c r="D108" s="546"/>
      <c r="E108" s="546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  <c r="Q108" s="546"/>
      <c r="R108" s="546"/>
      <c r="S108" s="546"/>
      <c r="T108" s="546"/>
      <c r="U108" s="546"/>
      <c r="V108" s="546"/>
      <c r="W108" s="546"/>
      <c r="X108" s="546"/>
      <c r="Y108" s="546"/>
      <c r="Z108" s="546"/>
      <c r="AA108" s="546"/>
      <c r="AB108" s="546"/>
      <c r="AC108" s="546"/>
      <c r="AD108" s="546"/>
      <c r="AE108" s="546"/>
      <c r="AF108" s="546"/>
      <c r="AG108" s="546"/>
      <c r="AH108" s="546"/>
      <c r="AI108" s="546"/>
      <c r="AJ108" s="546"/>
      <c r="AK108" s="546"/>
      <c r="AL108" s="546"/>
      <c r="AM108" s="546"/>
      <c r="AN108" s="546"/>
      <c r="AO108" s="546"/>
      <c r="AP108" s="554" t="s">
        <v>226</v>
      </c>
      <c r="AQ108" s="554"/>
      <c r="AR108" s="554"/>
      <c r="AS108" s="554"/>
      <c r="AT108" s="554"/>
      <c r="AU108" s="554"/>
      <c r="AV108" s="554"/>
      <c r="AW108" s="554"/>
      <c r="AX108" s="554"/>
      <c r="AY108" s="554"/>
      <c r="AZ108" s="554"/>
      <c r="BA108" s="554"/>
      <c r="BB108" s="554"/>
      <c r="BC108" s="554"/>
      <c r="BD108" s="554"/>
      <c r="BE108" s="554"/>
      <c r="BF108" s="554"/>
      <c r="BG108" s="554"/>
      <c r="BH108" s="554"/>
      <c r="BI108" s="554"/>
      <c r="BJ108" s="554"/>
      <c r="BK108" s="554"/>
      <c r="BL108" s="554"/>
      <c r="BM108" s="554"/>
      <c r="BN108" s="554"/>
      <c r="BO108" s="554"/>
      <c r="BP108" s="554"/>
      <c r="BQ108" s="554"/>
      <c r="BR108" s="554"/>
      <c r="BS108" s="554"/>
      <c r="BT108" s="554"/>
      <c r="BU108" s="554"/>
      <c r="BV108" s="554"/>
      <c r="BW108" s="554"/>
      <c r="BX108" s="554"/>
      <c r="BY108" s="554"/>
      <c r="BZ108" s="554"/>
      <c r="CA108" s="554"/>
      <c r="CB108" s="554"/>
      <c r="CC108" s="554"/>
      <c r="CD108" s="554"/>
      <c r="CE108" s="554"/>
      <c r="CF108" s="554"/>
      <c r="CG108" s="554"/>
      <c r="CH108" s="554"/>
      <c r="CI108" s="554"/>
      <c r="CJ108" s="554"/>
      <c r="CK108" s="554"/>
      <c r="CL108" s="554"/>
      <c r="CM108" s="554"/>
      <c r="CN108" s="554"/>
      <c r="CO108" s="554"/>
      <c r="CP108" s="554"/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115"/>
      <c r="DC108" s="115"/>
      <c r="DD108" s="115"/>
      <c r="DE108" s="115"/>
    </row>
    <row r="109" spans="1:109" ht="1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</row>
    <row r="110" spans="1:109" ht="12.75" customHeight="1">
      <c r="A110" s="526" t="s">
        <v>202</v>
      </c>
      <c r="B110" s="526"/>
      <c r="C110" s="526"/>
      <c r="D110" s="526"/>
      <c r="E110" s="526"/>
      <c r="F110" s="526"/>
      <c r="G110" s="526"/>
      <c r="H110" s="523" t="s">
        <v>260</v>
      </c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4"/>
      <c r="AL110" s="524"/>
      <c r="AM110" s="524"/>
      <c r="AN110" s="524"/>
      <c r="AO110" s="524"/>
      <c r="AP110" s="524"/>
      <c r="AQ110" s="524"/>
      <c r="AR110" s="524"/>
      <c r="AS110" s="524"/>
      <c r="AT110" s="524"/>
      <c r="AU110" s="524"/>
      <c r="AV110" s="524"/>
      <c r="AW110" s="524"/>
      <c r="AX110" s="524"/>
      <c r="AY110" s="524"/>
      <c r="AZ110" s="524"/>
      <c r="BA110" s="524"/>
      <c r="BB110" s="524"/>
      <c r="BC110" s="525"/>
      <c r="BD110" s="526" t="s">
        <v>261</v>
      </c>
      <c r="BE110" s="526"/>
      <c r="BF110" s="526"/>
      <c r="BG110" s="526"/>
      <c r="BH110" s="526"/>
      <c r="BI110" s="526"/>
      <c r="BJ110" s="526"/>
      <c r="BK110" s="526"/>
      <c r="BL110" s="526"/>
      <c r="BM110" s="526"/>
      <c r="BN110" s="526"/>
      <c r="BO110" s="526"/>
      <c r="BP110" s="526"/>
      <c r="BQ110" s="526"/>
      <c r="BR110" s="526"/>
      <c r="BS110" s="526"/>
      <c r="BT110" s="523" t="s">
        <v>262</v>
      </c>
      <c r="BU110" s="524"/>
      <c r="BV110" s="524"/>
      <c r="BW110" s="524"/>
      <c r="BX110" s="524"/>
      <c r="BY110" s="524"/>
      <c r="BZ110" s="524"/>
      <c r="CA110" s="524"/>
      <c r="CB110" s="524"/>
      <c r="CC110" s="524"/>
      <c r="CD110" s="525"/>
      <c r="CE110" s="523" t="s">
        <v>263</v>
      </c>
      <c r="CF110" s="524"/>
      <c r="CG110" s="524"/>
      <c r="CH110" s="524"/>
      <c r="CI110" s="524"/>
      <c r="CJ110" s="524"/>
      <c r="CK110" s="524"/>
      <c r="CL110" s="524"/>
      <c r="CM110" s="524"/>
      <c r="CN110" s="524"/>
      <c r="CO110" s="524"/>
      <c r="CP110" s="524"/>
      <c r="CQ110" s="524"/>
      <c r="CR110" s="524"/>
      <c r="CS110" s="524"/>
      <c r="CT110" s="524"/>
      <c r="CU110" s="524"/>
      <c r="CV110" s="524"/>
      <c r="CW110" s="524"/>
      <c r="CX110" s="524"/>
      <c r="CY110" s="524"/>
      <c r="CZ110" s="524"/>
      <c r="DA110" s="525"/>
      <c r="DB110" s="108"/>
      <c r="DC110" s="108"/>
      <c r="DD110" s="108"/>
      <c r="DE110" s="108"/>
    </row>
    <row r="111" spans="1:109" ht="12.75">
      <c r="A111" s="527">
        <v>1</v>
      </c>
      <c r="B111" s="527"/>
      <c r="C111" s="527"/>
      <c r="D111" s="527"/>
      <c r="E111" s="527"/>
      <c r="F111" s="527"/>
      <c r="G111" s="527"/>
      <c r="H111" s="527">
        <v>2</v>
      </c>
      <c r="I111" s="527"/>
      <c r="J111" s="52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527"/>
      <c r="AR111" s="527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527"/>
      <c r="BC111" s="527"/>
      <c r="BD111" s="527">
        <v>3</v>
      </c>
      <c r="BE111" s="527"/>
      <c r="BF111" s="527"/>
      <c r="BG111" s="527"/>
      <c r="BH111" s="527"/>
      <c r="BI111" s="527"/>
      <c r="BJ111" s="527"/>
      <c r="BK111" s="527"/>
      <c r="BL111" s="527"/>
      <c r="BM111" s="527"/>
      <c r="BN111" s="527"/>
      <c r="BO111" s="527"/>
      <c r="BP111" s="527"/>
      <c r="BQ111" s="527"/>
      <c r="BR111" s="527"/>
      <c r="BS111" s="527"/>
      <c r="BT111" s="542">
        <v>4</v>
      </c>
      <c r="BU111" s="543"/>
      <c r="BV111" s="543"/>
      <c r="BW111" s="543"/>
      <c r="BX111" s="543"/>
      <c r="BY111" s="543"/>
      <c r="BZ111" s="543"/>
      <c r="CA111" s="543"/>
      <c r="CB111" s="543"/>
      <c r="CC111" s="543"/>
      <c r="CD111" s="544"/>
      <c r="CE111" s="542">
        <v>5</v>
      </c>
      <c r="CF111" s="543"/>
      <c r="CG111" s="543"/>
      <c r="CH111" s="543"/>
      <c r="CI111" s="543"/>
      <c r="CJ111" s="543"/>
      <c r="CK111" s="543"/>
      <c r="CL111" s="543"/>
      <c r="CM111" s="543"/>
      <c r="CN111" s="543"/>
      <c r="CO111" s="543"/>
      <c r="CP111" s="543"/>
      <c r="CQ111" s="543"/>
      <c r="CR111" s="543"/>
      <c r="CS111" s="543"/>
      <c r="CT111" s="543"/>
      <c r="CU111" s="543"/>
      <c r="CV111" s="543"/>
      <c r="CW111" s="543"/>
      <c r="CX111" s="543"/>
      <c r="CY111" s="543"/>
      <c r="CZ111" s="543"/>
      <c r="DA111" s="544"/>
      <c r="DB111" s="109"/>
      <c r="DC111" s="109"/>
      <c r="DD111" s="109"/>
      <c r="DE111" s="109"/>
    </row>
    <row r="112" spans="1:109" ht="12.75" customHeight="1">
      <c r="A112" s="494"/>
      <c r="B112" s="494"/>
      <c r="C112" s="494"/>
      <c r="D112" s="494"/>
      <c r="E112" s="494"/>
      <c r="F112" s="494"/>
      <c r="G112" s="494"/>
      <c r="H112" s="549" t="s">
        <v>264</v>
      </c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  <c r="AO112" s="549"/>
      <c r="AP112" s="549"/>
      <c r="AQ112" s="549"/>
      <c r="AR112" s="549"/>
      <c r="AS112" s="549"/>
      <c r="AT112" s="549"/>
      <c r="AU112" s="549"/>
      <c r="AV112" s="549"/>
      <c r="AW112" s="549"/>
      <c r="AX112" s="549"/>
      <c r="AY112" s="549"/>
      <c r="AZ112" s="549"/>
      <c r="BA112" s="549"/>
      <c r="BB112" s="549"/>
      <c r="BC112" s="549"/>
      <c r="BD112" s="495">
        <v>224500</v>
      </c>
      <c r="BE112" s="496"/>
      <c r="BF112" s="496"/>
      <c r="BG112" s="496"/>
      <c r="BH112" s="496"/>
      <c r="BI112" s="496"/>
      <c r="BJ112" s="496"/>
      <c r="BK112" s="496"/>
      <c r="BL112" s="496"/>
      <c r="BM112" s="496"/>
      <c r="BN112" s="496"/>
      <c r="BO112" s="496"/>
      <c r="BP112" s="496"/>
      <c r="BQ112" s="496"/>
      <c r="BR112" s="496"/>
      <c r="BS112" s="497"/>
      <c r="BT112" s="495">
        <v>2.2</v>
      </c>
      <c r="BU112" s="496"/>
      <c r="BV112" s="496"/>
      <c r="BW112" s="496"/>
      <c r="BX112" s="496"/>
      <c r="BY112" s="496"/>
      <c r="BZ112" s="496"/>
      <c r="CA112" s="496"/>
      <c r="CB112" s="496"/>
      <c r="CC112" s="496"/>
      <c r="CD112" s="497"/>
      <c r="CE112" s="495">
        <f>CE113</f>
        <v>1888</v>
      </c>
      <c r="CF112" s="496"/>
      <c r="CG112" s="496"/>
      <c r="CH112" s="496"/>
      <c r="CI112" s="496"/>
      <c r="CJ112" s="496"/>
      <c r="CK112" s="496"/>
      <c r="CL112" s="496"/>
      <c r="CM112" s="496"/>
      <c r="CN112" s="496"/>
      <c r="CO112" s="496"/>
      <c r="CP112" s="496"/>
      <c r="CQ112" s="496"/>
      <c r="CR112" s="496"/>
      <c r="CS112" s="496"/>
      <c r="CT112" s="496"/>
      <c r="CU112" s="496"/>
      <c r="CV112" s="496"/>
      <c r="CW112" s="496"/>
      <c r="CX112" s="496"/>
      <c r="CY112" s="496"/>
      <c r="CZ112" s="496"/>
      <c r="DA112" s="497"/>
      <c r="DB112" s="110"/>
      <c r="DC112" s="110"/>
      <c r="DD112" s="110"/>
      <c r="DE112" s="110"/>
    </row>
    <row r="113" spans="1:109" ht="12.75" customHeight="1">
      <c r="A113" s="590"/>
      <c r="B113" s="590"/>
      <c r="C113" s="590"/>
      <c r="D113" s="590"/>
      <c r="E113" s="590"/>
      <c r="F113" s="590"/>
      <c r="G113" s="590"/>
      <c r="H113" s="549" t="s">
        <v>265</v>
      </c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49"/>
      <c r="AS113" s="549"/>
      <c r="AT113" s="549"/>
      <c r="AU113" s="549"/>
      <c r="AV113" s="549"/>
      <c r="AW113" s="549"/>
      <c r="AX113" s="549"/>
      <c r="AY113" s="549"/>
      <c r="AZ113" s="549"/>
      <c r="BA113" s="549"/>
      <c r="BB113" s="549"/>
      <c r="BC113" s="549"/>
      <c r="BD113" s="526">
        <v>224500</v>
      </c>
      <c r="BE113" s="526"/>
      <c r="BF113" s="526"/>
      <c r="BG113" s="526"/>
      <c r="BH113" s="526"/>
      <c r="BI113" s="526"/>
      <c r="BJ113" s="526"/>
      <c r="BK113" s="526"/>
      <c r="BL113" s="526"/>
      <c r="BM113" s="526"/>
      <c r="BN113" s="526"/>
      <c r="BO113" s="526"/>
      <c r="BP113" s="526"/>
      <c r="BQ113" s="526"/>
      <c r="BR113" s="526"/>
      <c r="BS113" s="526"/>
      <c r="BT113" s="561">
        <v>2.2</v>
      </c>
      <c r="BU113" s="562"/>
      <c r="BV113" s="562"/>
      <c r="BW113" s="562"/>
      <c r="BX113" s="562"/>
      <c r="BY113" s="562"/>
      <c r="BZ113" s="562"/>
      <c r="CA113" s="562"/>
      <c r="CB113" s="562"/>
      <c r="CC113" s="562"/>
      <c r="CD113" s="563"/>
      <c r="CE113" s="523">
        <v>1888</v>
      </c>
      <c r="CF113" s="524"/>
      <c r="CG113" s="524"/>
      <c r="CH113" s="524"/>
      <c r="CI113" s="524"/>
      <c r="CJ113" s="524"/>
      <c r="CK113" s="524"/>
      <c r="CL113" s="524"/>
      <c r="CM113" s="524"/>
      <c r="CN113" s="524"/>
      <c r="CO113" s="524"/>
      <c r="CP113" s="524"/>
      <c r="CQ113" s="524"/>
      <c r="CR113" s="524"/>
      <c r="CS113" s="524"/>
      <c r="CT113" s="524"/>
      <c r="CU113" s="524"/>
      <c r="CV113" s="524"/>
      <c r="CW113" s="524"/>
      <c r="CX113" s="524"/>
      <c r="CY113" s="524"/>
      <c r="CZ113" s="524"/>
      <c r="DA113" s="525"/>
      <c r="DB113" s="110"/>
      <c r="DC113" s="110"/>
      <c r="DD113" s="110"/>
      <c r="DE113" s="110"/>
    </row>
    <row r="114" spans="1:109" ht="12.75" customHeight="1">
      <c r="A114" s="134"/>
      <c r="B114" s="135"/>
      <c r="C114" s="135"/>
      <c r="D114" s="135"/>
      <c r="E114" s="135"/>
      <c r="F114" s="135"/>
      <c r="G114" s="136"/>
      <c r="H114" s="551" t="s">
        <v>266</v>
      </c>
      <c r="I114" s="551"/>
      <c r="J114" s="551"/>
      <c r="K114" s="551"/>
      <c r="L114" s="551"/>
      <c r="M114" s="551"/>
      <c r="N114" s="551"/>
      <c r="O114" s="551"/>
      <c r="P114" s="551"/>
      <c r="Q114" s="551"/>
      <c r="R114" s="551"/>
      <c r="S114" s="551"/>
      <c r="T114" s="551"/>
      <c r="U114" s="551"/>
      <c r="V114" s="551"/>
      <c r="W114" s="551"/>
      <c r="X114" s="551"/>
      <c r="Y114" s="551"/>
      <c r="Z114" s="551"/>
      <c r="AA114" s="551"/>
      <c r="AB114" s="551"/>
      <c r="AC114" s="551"/>
      <c r="AD114" s="551"/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/>
      <c r="AZ114" s="551"/>
      <c r="BA114" s="551"/>
      <c r="BB114" s="551"/>
      <c r="BC114" s="551"/>
      <c r="BD114" s="526"/>
      <c r="BE114" s="526"/>
      <c r="BF114" s="526"/>
      <c r="BG114" s="526"/>
      <c r="BH114" s="526"/>
      <c r="BI114" s="526"/>
      <c r="BJ114" s="526"/>
      <c r="BK114" s="526"/>
      <c r="BL114" s="526"/>
      <c r="BM114" s="526"/>
      <c r="BN114" s="526"/>
      <c r="BO114" s="526"/>
      <c r="BP114" s="526"/>
      <c r="BQ114" s="526"/>
      <c r="BR114" s="526"/>
      <c r="BS114" s="526"/>
      <c r="BT114" s="561"/>
      <c r="BU114" s="562"/>
      <c r="BV114" s="562"/>
      <c r="BW114" s="562"/>
      <c r="BX114" s="562"/>
      <c r="BY114" s="562"/>
      <c r="BZ114" s="562"/>
      <c r="CA114" s="562"/>
      <c r="CB114" s="562"/>
      <c r="CC114" s="562"/>
      <c r="CD114" s="563"/>
      <c r="CE114" s="523">
        <f>CE115+CE116+CE117</f>
        <v>14648</v>
      </c>
      <c r="CF114" s="524"/>
      <c r="CG114" s="524"/>
      <c r="CH114" s="524"/>
      <c r="CI114" s="524"/>
      <c r="CJ114" s="524"/>
      <c r="CK114" s="524"/>
      <c r="CL114" s="524"/>
      <c r="CM114" s="524"/>
      <c r="CN114" s="524"/>
      <c r="CO114" s="524"/>
      <c r="CP114" s="524"/>
      <c r="CQ114" s="524"/>
      <c r="CR114" s="524"/>
      <c r="CS114" s="524"/>
      <c r="CT114" s="524"/>
      <c r="CU114" s="524"/>
      <c r="CV114" s="524"/>
      <c r="CW114" s="524"/>
      <c r="CX114" s="524"/>
      <c r="CY114" s="524"/>
      <c r="CZ114" s="524"/>
      <c r="DA114" s="525"/>
      <c r="DB114" s="110"/>
      <c r="DC114" s="110"/>
      <c r="DD114" s="110"/>
      <c r="DE114" s="110"/>
    </row>
    <row r="115" spans="1:109" ht="12.75" customHeight="1">
      <c r="A115" s="134"/>
      <c r="B115" s="135"/>
      <c r="C115" s="135"/>
      <c r="D115" s="135"/>
      <c r="E115" s="135"/>
      <c r="F115" s="135"/>
      <c r="G115" s="136"/>
      <c r="H115" s="549" t="s">
        <v>267</v>
      </c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  <c r="AN115" s="549"/>
      <c r="AO115" s="549"/>
      <c r="AP115" s="549"/>
      <c r="AQ115" s="549"/>
      <c r="AR115" s="549"/>
      <c r="AS115" s="549"/>
      <c r="AT115" s="549"/>
      <c r="AU115" s="549"/>
      <c r="AV115" s="549"/>
      <c r="AW115" s="549"/>
      <c r="AX115" s="549"/>
      <c r="AY115" s="549"/>
      <c r="AZ115" s="549"/>
      <c r="BA115" s="549"/>
      <c r="BB115" s="549"/>
      <c r="BC115" s="549"/>
      <c r="BD115" s="550">
        <v>338694</v>
      </c>
      <c r="BE115" s="550"/>
      <c r="BF115" s="550"/>
      <c r="BG115" s="550"/>
      <c r="BH115" s="550"/>
      <c r="BI115" s="550"/>
      <c r="BJ115" s="550"/>
      <c r="BK115" s="550"/>
      <c r="BL115" s="550"/>
      <c r="BM115" s="550"/>
      <c r="BN115" s="550"/>
      <c r="BO115" s="550"/>
      <c r="BP115" s="550"/>
      <c r="BQ115" s="550"/>
      <c r="BR115" s="550"/>
      <c r="BS115" s="550"/>
      <c r="BT115" s="561">
        <v>1.5</v>
      </c>
      <c r="BU115" s="562"/>
      <c r="BV115" s="562"/>
      <c r="BW115" s="562"/>
      <c r="BX115" s="562"/>
      <c r="BY115" s="562"/>
      <c r="BZ115" s="562"/>
      <c r="CA115" s="562"/>
      <c r="CB115" s="562"/>
      <c r="CC115" s="562"/>
      <c r="CD115" s="563"/>
      <c r="CE115" s="523">
        <v>6835</v>
      </c>
      <c r="CF115" s="524"/>
      <c r="CG115" s="524"/>
      <c r="CH115" s="524"/>
      <c r="CI115" s="524"/>
      <c r="CJ115" s="524"/>
      <c r="CK115" s="524"/>
      <c r="CL115" s="524"/>
      <c r="CM115" s="524"/>
      <c r="CN115" s="524"/>
      <c r="CO115" s="524"/>
      <c r="CP115" s="524"/>
      <c r="CQ115" s="524"/>
      <c r="CR115" s="524"/>
      <c r="CS115" s="524"/>
      <c r="CT115" s="524"/>
      <c r="CU115" s="524"/>
      <c r="CV115" s="524"/>
      <c r="CW115" s="524"/>
      <c r="CX115" s="524"/>
      <c r="CY115" s="524"/>
      <c r="CZ115" s="524"/>
      <c r="DA115" s="525"/>
      <c r="DB115" s="110"/>
      <c r="DC115" s="110"/>
      <c r="DD115" s="110"/>
      <c r="DE115" s="110"/>
    </row>
    <row r="116" spans="1:109" ht="12.75" customHeight="1">
      <c r="A116" s="134"/>
      <c r="B116" s="135"/>
      <c r="C116" s="135"/>
      <c r="D116" s="135"/>
      <c r="E116" s="135"/>
      <c r="F116" s="135"/>
      <c r="G116" s="136"/>
      <c r="H116" s="551" t="s">
        <v>268</v>
      </c>
      <c r="I116" s="551"/>
      <c r="J116" s="551"/>
      <c r="K116" s="551"/>
      <c r="L116" s="551"/>
      <c r="M116" s="551"/>
      <c r="N116" s="551"/>
      <c r="O116" s="551"/>
      <c r="P116" s="551"/>
      <c r="Q116" s="551"/>
      <c r="R116" s="551"/>
      <c r="S116" s="551"/>
      <c r="T116" s="551"/>
      <c r="U116" s="551"/>
      <c r="V116" s="551"/>
      <c r="W116" s="551"/>
      <c r="X116" s="551"/>
      <c r="Y116" s="551"/>
      <c r="Z116" s="551"/>
      <c r="AA116" s="551"/>
      <c r="AB116" s="551"/>
      <c r="AC116" s="551"/>
      <c r="AD116" s="551"/>
      <c r="AE116" s="551"/>
      <c r="AF116" s="551"/>
      <c r="AG116" s="551"/>
      <c r="AH116" s="551"/>
      <c r="AI116" s="551"/>
      <c r="AJ116" s="551"/>
      <c r="AK116" s="551"/>
      <c r="AL116" s="551"/>
      <c r="AM116" s="551"/>
      <c r="AN116" s="551"/>
      <c r="AO116" s="551"/>
      <c r="AP116" s="551"/>
      <c r="AQ116" s="551"/>
      <c r="AR116" s="551"/>
      <c r="AS116" s="551"/>
      <c r="AT116" s="551"/>
      <c r="AU116" s="551"/>
      <c r="AV116" s="551"/>
      <c r="AW116" s="551"/>
      <c r="AX116" s="551"/>
      <c r="AY116" s="551"/>
      <c r="AZ116" s="551"/>
      <c r="BA116" s="551"/>
      <c r="BB116" s="551"/>
      <c r="BC116" s="551"/>
      <c r="BD116" s="526">
        <v>926180</v>
      </c>
      <c r="BE116" s="526"/>
      <c r="BF116" s="526"/>
      <c r="BG116" s="526"/>
      <c r="BH116" s="526"/>
      <c r="BI116" s="526"/>
      <c r="BJ116" s="526"/>
      <c r="BK116" s="526"/>
      <c r="BL116" s="526"/>
      <c r="BM116" s="526"/>
      <c r="BN116" s="526"/>
      <c r="BO116" s="526"/>
      <c r="BP116" s="526"/>
      <c r="BQ116" s="526"/>
      <c r="BR116" s="526"/>
      <c r="BS116" s="526"/>
      <c r="BT116" s="561">
        <v>1.5</v>
      </c>
      <c r="BU116" s="562"/>
      <c r="BV116" s="562"/>
      <c r="BW116" s="562"/>
      <c r="BX116" s="562"/>
      <c r="BY116" s="562"/>
      <c r="BZ116" s="562"/>
      <c r="CA116" s="562"/>
      <c r="CB116" s="562"/>
      <c r="CC116" s="562"/>
      <c r="CD116" s="563"/>
      <c r="CE116" s="561">
        <v>4841</v>
      </c>
      <c r="CF116" s="562"/>
      <c r="CG116" s="562"/>
      <c r="CH116" s="562"/>
      <c r="CI116" s="562"/>
      <c r="CJ116" s="562"/>
      <c r="CK116" s="562"/>
      <c r="CL116" s="562"/>
      <c r="CM116" s="562"/>
      <c r="CN116" s="562"/>
      <c r="CO116" s="562"/>
      <c r="CP116" s="562"/>
      <c r="CQ116" s="562"/>
      <c r="CR116" s="562"/>
      <c r="CS116" s="562"/>
      <c r="CT116" s="562"/>
      <c r="CU116" s="562"/>
      <c r="CV116" s="562"/>
      <c r="CW116" s="562"/>
      <c r="CX116" s="562"/>
      <c r="CY116" s="562"/>
      <c r="CZ116" s="562"/>
      <c r="DA116" s="563"/>
      <c r="DB116" s="110"/>
      <c r="DC116" s="110"/>
      <c r="DD116" s="110"/>
      <c r="DE116" s="110"/>
    </row>
    <row r="117" spans="1:109" ht="12.75" customHeight="1">
      <c r="A117" s="134"/>
      <c r="B117" s="135"/>
      <c r="C117" s="135"/>
      <c r="D117" s="135"/>
      <c r="E117" s="135"/>
      <c r="F117" s="135"/>
      <c r="G117" s="136"/>
      <c r="H117" s="591" t="s">
        <v>269</v>
      </c>
      <c r="I117" s="591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1"/>
      <c r="AE117" s="591"/>
      <c r="AF117" s="591"/>
      <c r="AG117" s="591"/>
      <c r="AH117" s="591"/>
      <c r="AI117" s="591"/>
      <c r="AJ117" s="591"/>
      <c r="AK117" s="591"/>
      <c r="AL117" s="591"/>
      <c r="AM117" s="591"/>
      <c r="AN117" s="591"/>
      <c r="AO117" s="591"/>
      <c r="AP117" s="591"/>
      <c r="AQ117" s="591"/>
      <c r="AR117" s="591"/>
      <c r="AS117" s="591"/>
      <c r="AT117" s="591"/>
      <c r="AU117" s="591"/>
      <c r="AV117" s="591"/>
      <c r="AW117" s="591"/>
      <c r="AX117" s="591"/>
      <c r="AY117" s="591"/>
      <c r="AZ117" s="591"/>
      <c r="BA117" s="591"/>
      <c r="BB117" s="591"/>
      <c r="BC117" s="137"/>
      <c r="BD117" s="550">
        <v>52131</v>
      </c>
      <c r="BE117" s="550"/>
      <c r="BF117" s="550"/>
      <c r="BG117" s="550"/>
      <c r="BH117" s="550"/>
      <c r="BI117" s="550"/>
      <c r="BJ117" s="550"/>
      <c r="BK117" s="550"/>
      <c r="BL117" s="550"/>
      <c r="BM117" s="550"/>
      <c r="BN117" s="550"/>
      <c r="BO117" s="550"/>
      <c r="BP117" s="550"/>
      <c r="BQ117" s="550"/>
      <c r="BR117" s="550"/>
      <c r="BS117" s="550"/>
      <c r="BT117" s="561">
        <v>1.5</v>
      </c>
      <c r="BU117" s="562"/>
      <c r="BV117" s="562"/>
      <c r="BW117" s="562"/>
      <c r="BX117" s="562"/>
      <c r="BY117" s="562"/>
      <c r="BZ117" s="562"/>
      <c r="CA117" s="562"/>
      <c r="CB117" s="562"/>
      <c r="CC117" s="562"/>
      <c r="CD117" s="563"/>
      <c r="CE117" s="523">
        <v>2972</v>
      </c>
      <c r="CF117" s="524"/>
      <c r="CG117" s="524"/>
      <c r="CH117" s="524"/>
      <c r="CI117" s="524"/>
      <c r="CJ117" s="524"/>
      <c r="CK117" s="524"/>
      <c r="CL117" s="524"/>
      <c r="CM117" s="524"/>
      <c r="CN117" s="524"/>
      <c r="CO117" s="524"/>
      <c r="CP117" s="524"/>
      <c r="CQ117" s="524"/>
      <c r="CR117" s="524"/>
      <c r="CS117" s="524"/>
      <c r="CT117" s="524"/>
      <c r="CU117" s="524"/>
      <c r="CV117" s="524"/>
      <c r="CW117" s="524"/>
      <c r="CX117" s="524"/>
      <c r="CY117" s="524"/>
      <c r="CZ117" s="524"/>
      <c r="DA117" s="525"/>
      <c r="DB117" s="110"/>
      <c r="DC117" s="110"/>
      <c r="DD117" s="110"/>
      <c r="DE117" s="110"/>
    </row>
    <row r="118" spans="1:109" ht="12.75">
      <c r="A118" s="134"/>
      <c r="B118" s="135"/>
      <c r="C118" s="135"/>
      <c r="D118" s="135"/>
      <c r="E118" s="135"/>
      <c r="F118" s="135"/>
      <c r="G118" s="136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549"/>
      <c r="AM118" s="549"/>
      <c r="AN118" s="549"/>
      <c r="AO118" s="549"/>
      <c r="AP118" s="549"/>
      <c r="AQ118" s="549"/>
      <c r="AR118" s="549"/>
      <c r="AS118" s="549"/>
      <c r="AT118" s="549"/>
      <c r="AU118" s="549"/>
      <c r="AV118" s="549"/>
      <c r="AW118" s="549"/>
      <c r="AX118" s="549"/>
      <c r="AY118" s="549"/>
      <c r="AZ118" s="549"/>
      <c r="BA118" s="549"/>
      <c r="BB118" s="549"/>
      <c r="BC118" s="549"/>
      <c r="BD118" s="523"/>
      <c r="BE118" s="524"/>
      <c r="BF118" s="524"/>
      <c r="BG118" s="524"/>
      <c r="BH118" s="524"/>
      <c r="BI118" s="524"/>
      <c r="BJ118" s="524"/>
      <c r="BK118" s="524"/>
      <c r="BL118" s="524"/>
      <c r="BM118" s="524"/>
      <c r="BN118" s="524"/>
      <c r="BO118" s="524"/>
      <c r="BP118" s="524"/>
      <c r="BQ118" s="524"/>
      <c r="BR118" s="524"/>
      <c r="BS118" s="524"/>
      <c r="BT118" s="524"/>
      <c r="BU118" s="524"/>
      <c r="BV118" s="524"/>
      <c r="BW118" s="524"/>
      <c r="BX118" s="524"/>
      <c r="BY118" s="524"/>
      <c r="BZ118" s="524"/>
      <c r="CA118" s="524"/>
      <c r="CB118" s="524"/>
      <c r="CC118" s="524"/>
      <c r="CD118" s="525"/>
      <c r="CE118" s="523"/>
      <c r="CF118" s="524"/>
      <c r="CG118" s="524"/>
      <c r="CH118" s="524"/>
      <c r="CI118" s="524"/>
      <c r="CJ118" s="524"/>
      <c r="CK118" s="524"/>
      <c r="CL118" s="524"/>
      <c r="CM118" s="524"/>
      <c r="CN118" s="524"/>
      <c r="CO118" s="524"/>
      <c r="CP118" s="524"/>
      <c r="CQ118" s="524"/>
      <c r="CR118" s="524"/>
      <c r="CS118" s="524"/>
      <c r="CT118" s="524"/>
      <c r="CU118" s="524"/>
      <c r="CV118" s="524"/>
      <c r="CW118" s="524"/>
      <c r="CX118" s="524"/>
      <c r="CY118" s="524"/>
      <c r="CZ118" s="524"/>
      <c r="DA118" s="525"/>
      <c r="DB118" s="110"/>
      <c r="DC118" s="110"/>
      <c r="DD118" s="110"/>
      <c r="DE118" s="110"/>
    </row>
    <row r="119" spans="1:109" ht="12.75">
      <c r="A119" s="494"/>
      <c r="B119" s="494"/>
      <c r="C119" s="494"/>
      <c r="D119" s="494"/>
      <c r="E119" s="494"/>
      <c r="F119" s="494"/>
      <c r="G119" s="49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  <c r="AM119" s="484"/>
      <c r="AN119" s="484"/>
      <c r="AO119" s="484"/>
      <c r="AP119" s="484"/>
      <c r="AQ119" s="484"/>
      <c r="AR119" s="484"/>
      <c r="AS119" s="484"/>
      <c r="AT119" s="484"/>
      <c r="AU119" s="484"/>
      <c r="AV119" s="484"/>
      <c r="AW119" s="484"/>
      <c r="AX119" s="484"/>
      <c r="AY119" s="484"/>
      <c r="AZ119" s="484"/>
      <c r="BA119" s="484"/>
      <c r="BB119" s="484"/>
      <c r="BC119" s="484"/>
      <c r="BD119" s="498"/>
      <c r="BE119" s="498"/>
      <c r="BF119" s="498"/>
      <c r="BG119" s="498"/>
      <c r="BH119" s="498"/>
      <c r="BI119" s="498"/>
      <c r="BJ119" s="498"/>
      <c r="BK119" s="498"/>
      <c r="BL119" s="498"/>
      <c r="BM119" s="498"/>
      <c r="BN119" s="498"/>
      <c r="BO119" s="498"/>
      <c r="BP119" s="498"/>
      <c r="BQ119" s="498"/>
      <c r="BR119" s="498"/>
      <c r="BS119" s="498"/>
      <c r="BT119" s="495"/>
      <c r="BU119" s="496"/>
      <c r="BV119" s="496"/>
      <c r="BW119" s="496"/>
      <c r="BX119" s="496"/>
      <c r="BY119" s="496"/>
      <c r="BZ119" s="496"/>
      <c r="CA119" s="496"/>
      <c r="CB119" s="496"/>
      <c r="CC119" s="496"/>
      <c r="CD119" s="497"/>
      <c r="CE119" s="495"/>
      <c r="CF119" s="496"/>
      <c r="CG119" s="496"/>
      <c r="CH119" s="496"/>
      <c r="CI119" s="496"/>
      <c r="CJ119" s="496"/>
      <c r="CK119" s="496"/>
      <c r="CL119" s="496"/>
      <c r="CM119" s="496"/>
      <c r="CN119" s="496"/>
      <c r="CO119" s="496"/>
      <c r="CP119" s="496"/>
      <c r="CQ119" s="496"/>
      <c r="CR119" s="496"/>
      <c r="CS119" s="496"/>
      <c r="CT119" s="496"/>
      <c r="CU119" s="496"/>
      <c r="CV119" s="496"/>
      <c r="CW119" s="496"/>
      <c r="CX119" s="496"/>
      <c r="CY119" s="496"/>
      <c r="CZ119" s="496"/>
      <c r="DA119" s="497"/>
      <c r="DB119" s="110"/>
      <c r="DC119" s="110"/>
      <c r="DD119" s="110"/>
      <c r="DE119" s="110"/>
    </row>
    <row r="120" spans="1:109" ht="12.75">
      <c r="A120" s="494"/>
      <c r="B120" s="494"/>
      <c r="C120" s="494"/>
      <c r="D120" s="494"/>
      <c r="E120" s="494"/>
      <c r="F120" s="494"/>
      <c r="G120" s="494"/>
      <c r="H120" s="508" t="s">
        <v>209</v>
      </c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08"/>
      <c r="T120" s="508"/>
      <c r="U120" s="508"/>
      <c r="V120" s="508"/>
      <c r="W120" s="508"/>
      <c r="X120" s="508"/>
      <c r="Y120" s="508"/>
      <c r="Z120" s="508"/>
      <c r="AA120" s="508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495"/>
      <c r="BE120" s="496"/>
      <c r="BF120" s="496"/>
      <c r="BG120" s="496"/>
      <c r="BH120" s="496"/>
      <c r="BI120" s="496"/>
      <c r="BJ120" s="496"/>
      <c r="BK120" s="496"/>
      <c r="BL120" s="496"/>
      <c r="BM120" s="496"/>
      <c r="BN120" s="496"/>
      <c r="BO120" s="496"/>
      <c r="BP120" s="496"/>
      <c r="BQ120" s="496"/>
      <c r="BR120" s="496"/>
      <c r="BS120" s="497"/>
      <c r="BT120" s="495" t="s">
        <v>210</v>
      </c>
      <c r="BU120" s="496"/>
      <c r="BV120" s="496"/>
      <c r="BW120" s="496"/>
      <c r="BX120" s="496"/>
      <c r="BY120" s="496"/>
      <c r="BZ120" s="496"/>
      <c r="CA120" s="496"/>
      <c r="CB120" s="496"/>
      <c r="CC120" s="496"/>
      <c r="CD120" s="497"/>
      <c r="CE120" s="520">
        <f>CE112+CE114</f>
        <v>16536</v>
      </c>
      <c r="CF120" s="521"/>
      <c r="CG120" s="521"/>
      <c r="CH120" s="521"/>
      <c r="CI120" s="521"/>
      <c r="CJ120" s="521"/>
      <c r="CK120" s="521"/>
      <c r="CL120" s="521"/>
      <c r="CM120" s="521"/>
      <c r="CN120" s="521"/>
      <c r="CO120" s="521"/>
      <c r="CP120" s="521"/>
      <c r="CQ120" s="521"/>
      <c r="CR120" s="521"/>
      <c r="CS120" s="521"/>
      <c r="CT120" s="521"/>
      <c r="CU120" s="521"/>
      <c r="CV120" s="521"/>
      <c r="CW120" s="521"/>
      <c r="CX120" s="521"/>
      <c r="CY120" s="521"/>
      <c r="CZ120" s="521"/>
      <c r="DA120" s="522"/>
      <c r="DB120" s="110"/>
      <c r="DC120" s="110"/>
      <c r="DD120" s="110"/>
      <c r="DE120" s="110"/>
    </row>
    <row r="121" spans="1:109" ht="12.75">
      <c r="A121" s="169"/>
      <c r="B121" s="169"/>
      <c r="C121" s="169"/>
      <c r="D121" s="169"/>
      <c r="E121" s="169"/>
      <c r="F121" s="169"/>
      <c r="G121" s="169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208"/>
      <c r="CF121" s="208"/>
      <c r="CG121" s="208"/>
      <c r="CH121" s="208"/>
      <c r="CI121" s="208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110"/>
      <c r="DC121" s="110"/>
      <c r="DD121" s="110"/>
      <c r="DE121" s="110"/>
    </row>
    <row r="122" spans="1:109" ht="12.75">
      <c r="A122" s="169"/>
      <c r="B122" s="169"/>
      <c r="C122" s="169"/>
      <c r="D122" s="169"/>
      <c r="E122" s="169"/>
      <c r="F122" s="169"/>
      <c r="G122" s="169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208"/>
      <c r="CF122" s="208"/>
      <c r="CG122" s="208"/>
      <c r="CH122" s="208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110"/>
      <c r="DC122" s="110"/>
      <c r="DD122" s="110"/>
      <c r="DE122" s="110"/>
    </row>
    <row r="123" spans="1:109" ht="12.75">
      <c r="A123" s="111"/>
      <c r="B123" s="111"/>
      <c r="C123" s="111"/>
      <c r="D123" s="111"/>
      <c r="E123" s="111"/>
      <c r="F123" s="111"/>
      <c r="G123" s="111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0"/>
      <c r="DC123" s="110"/>
      <c r="DD123" s="110"/>
      <c r="DE123" s="110"/>
    </row>
    <row r="124" spans="1:109" ht="14.25">
      <c r="A124" s="548" t="s">
        <v>258</v>
      </c>
      <c r="B124" s="548"/>
      <c r="C124" s="548"/>
      <c r="D124" s="548"/>
      <c r="E124" s="548"/>
      <c r="F124" s="548"/>
      <c r="G124" s="548"/>
      <c r="H124" s="548"/>
      <c r="I124" s="548"/>
      <c r="J124" s="548"/>
      <c r="K124" s="548"/>
      <c r="L124" s="548"/>
      <c r="M124" s="548"/>
      <c r="N124" s="548"/>
      <c r="O124" s="548"/>
      <c r="P124" s="548"/>
      <c r="Q124" s="548"/>
      <c r="R124" s="548"/>
      <c r="S124" s="548"/>
      <c r="T124" s="548"/>
      <c r="U124" s="548"/>
      <c r="V124" s="548"/>
      <c r="W124" s="548"/>
      <c r="X124" s="548"/>
      <c r="Y124" s="548"/>
      <c r="Z124" s="548"/>
      <c r="AA124" s="548"/>
      <c r="AB124" s="548"/>
      <c r="AC124" s="548"/>
      <c r="AD124" s="548"/>
      <c r="AE124" s="548"/>
      <c r="AF124" s="548"/>
      <c r="AG124" s="548"/>
      <c r="AH124" s="548"/>
      <c r="AI124" s="548"/>
      <c r="AJ124" s="548"/>
      <c r="AK124" s="548"/>
      <c r="AL124" s="548"/>
      <c r="AM124" s="548"/>
      <c r="AN124" s="548"/>
      <c r="AO124" s="548"/>
      <c r="AP124" s="548"/>
      <c r="AQ124" s="548"/>
      <c r="AR124" s="548"/>
      <c r="AS124" s="548"/>
      <c r="AT124" s="548"/>
      <c r="AU124" s="548"/>
      <c r="AV124" s="548"/>
      <c r="AW124" s="548"/>
      <c r="AX124" s="548"/>
      <c r="AY124" s="548"/>
      <c r="AZ124" s="548"/>
      <c r="BA124" s="548"/>
      <c r="BB124" s="548"/>
      <c r="BC124" s="548"/>
      <c r="BD124" s="548"/>
      <c r="BE124" s="548"/>
      <c r="BF124" s="548"/>
      <c r="BG124" s="548"/>
      <c r="BH124" s="548"/>
      <c r="BI124" s="548"/>
      <c r="BJ124" s="548"/>
      <c r="BK124" s="548"/>
      <c r="BL124" s="548"/>
      <c r="BM124" s="548"/>
      <c r="BN124" s="548"/>
      <c r="BO124" s="548"/>
      <c r="BP124" s="548"/>
      <c r="BQ124" s="548"/>
      <c r="BR124" s="548"/>
      <c r="BS124" s="548"/>
      <c r="BT124" s="548"/>
      <c r="BU124" s="548"/>
      <c r="BV124" s="548"/>
      <c r="BW124" s="548"/>
      <c r="BX124" s="548"/>
      <c r="BY124" s="548"/>
      <c r="BZ124" s="548"/>
      <c r="CA124" s="548"/>
      <c r="CB124" s="548"/>
      <c r="CC124" s="548"/>
      <c r="CD124" s="548"/>
      <c r="CE124" s="548"/>
      <c r="CF124" s="548"/>
      <c r="CG124" s="548"/>
      <c r="CH124" s="548"/>
      <c r="CI124" s="548"/>
      <c r="CJ124" s="548"/>
      <c r="CK124" s="548"/>
      <c r="CL124" s="548"/>
      <c r="CM124" s="548"/>
      <c r="CN124" s="548"/>
      <c r="CO124" s="548"/>
      <c r="CP124" s="548"/>
      <c r="CQ124" s="548"/>
      <c r="CR124" s="548"/>
      <c r="CS124" s="548"/>
      <c r="CT124" s="548"/>
      <c r="CU124" s="548"/>
      <c r="CV124" s="548"/>
      <c r="CW124" s="548"/>
      <c r="CX124" s="548"/>
      <c r="CY124" s="548"/>
      <c r="CZ124" s="548"/>
      <c r="DA124" s="548"/>
      <c r="DB124" s="110"/>
      <c r="DC124" s="110"/>
      <c r="DD124" s="110"/>
      <c r="DE124" s="110"/>
    </row>
    <row r="125" spans="1:109" ht="1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10"/>
      <c r="DC125" s="110"/>
      <c r="DD125" s="110"/>
      <c r="DE125" s="110"/>
    </row>
    <row r="126" spans="1:109" ht="14.25">
      <c r="A126" s="115" t="s">
        <v>223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555" t="s">
        <v>270</v>
      </c>
      <c r="Y126" s="555"/>
      <c r="Z126" s="555"/>
      <c r="AA126" s="555"/>
      <c r="AB126" s="555"/>
      <c r="AC126" s="555"/>
      <c r="AD126" s="555"/>
      <c r="AE126" s="555"/>
      <c r="AF126" s="555"/>
      <c r="AG126" s="555"/>
      <c r="AH126" s="555"/>
      <c r="AI126" s="555"/>
      <c r="AJ126" s="555"/>
      <c r="AK126" s="555"/>
      <c r="AL126" s="555"/>
      <c r="AM126" s="555"/>
      <c r="AN126" s="555"/>
      <c r="AO126" s="555"/>
      <c r="AP126" s="555"/>
      <c r="AQ126" s="555"/>
      <c r="AR126" s="555"/>
      <c r="AS126" s="555"/>
      <c r="AT126" s="555"/>
      <c r="AU126" s="555"/>
      <c r="AV126" s="555"/>
      <c r="AW126" s="555"/>
      <c r="AX126" s="555"/>
      <c r="AY126" s="555"/>
      <c r="AZ126" s="555"/>
      <c r="BA126" s="555"/>
      <c r="BB126" s="555"/>
      <c r="BC126" s="555"/>
      <c r="BD126" s="555"/>
      <c r="BE126" s="555"/>
      <c r="BF126" s="555"/>
      <c r="BG126" s="555"/>
      <c r="BH126" s="555"/>
      <c r="BI126" s="555"/>
      <c r="BJ126" s="555"/>
      <c r="BK126" s="555"/>
      <c r="BL126" s="555"/>
      <c r="BM126" s="555"/>
      <c r="BN126" s="555"/>
      <c r="BO126" s="555"/>
      <c r="BP126" s="555"/>
      <c r="BQ126" s="555"/>
      <c r="BR126" s="555"/>
      <c r="BS126" s="555"/>
      <c r="BT126" s="555"/>
      <c r="BU126" s="555"/>
      <c r="BV126" s="555"/>
      <c r="BW126" s="555"/>
      <c r="BX126" s="555"/>
      <c r="BY126" s="555"/>
      <c r="BZ126" s="555"/>
      <c r="CA126" s="555"/>
      <c r="CB126" s="555"/>
      <c r="CC126" s="555"/>
      <c r="CD126" s="555"/>
      <c r="CE126" s="555"/>
      <c r="CF126" s="555"/>
      <c r="CG126" s="555"/>
      <c r="CH126" s="555"/>
      <c r="CI126" s="555"/>
      <c r="CJ126" s="555"/>
      <c r="CK126" s="555"/>
      <c r="CL126" s="555"/>
      <c r="CM126" s="555"/>
      <c r="CN126" s="555"/>
      <c r="CO126" s="555"/>
      <c r="CP126" s="555"/>
      <c r="CQ126" s="555"/>
      <c r="CR126" s="555"/>
      <c r="CS126" s="555"/>
      <c r="CT126" s="555"/>
      <c r="CU126" s="555"/>
      <c r="CV126" s="555"/>
      <c r="CW126" s="555"/>
      <c r="CX126" s="555"/>
      <c r="CY126" s="555"/>
      <c r="CZ126" s="555"/>
      <c r="DA126" s="555"/>
      <c r="DB126" s="110"/>
      <c r="DC126" s="110"/>
      <c r="DD126" s="110"/>
      <c r="DE126" s="110"/>
    </row>
    <row r="127" spans="1:109" ht="14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10"/>
      <c r="DC127" s="110"/>
      <c r="DD127" s="110"/>
      <c r="DE127" s="110"/>
    </row>
    <row r="128" spans="1:109" ht="14.25">
      <c r="A128" s="546" t="s">
        <v>225</v>
      </c>
      <c r="B128" s="546"/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  <c r="R128" s="546"/>
      <c r="S128" s="546"/>
      <c r="T128" s="546"/>
      <c r="U128" s="546"/>
      <c r="V128" s="546"/>
      <c r="W128" s="546"/>
      <c r="X128" s="546"/>
      <c r="Y128" s="546"/>
      <c r="Z128" s="546"/>
      <c r="AA128" s="546"/>
      <c r="AB128" s="546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6"/>
      <c r="AO128" s="546"/>
      <c r="AP128" s="554" t="s">
        <v>226</v>
      </c>
      <c r="AQ128" s="554"/>
      <c r="AR128" s="554"/>
      <c r="AS128" s="554"/>
      <c r="AT128" s="554"/>
      <c r="AU128" s="554"/>
      <c r="AV128" s="554"/>
      <c r="AW128" s="554"/>
      <c r="AX128" s="554"/>
      <c r="AY128" s="554"/>
      <c r="AZ128" s="554"/>
      <c r="BA128" s="554"/>
      <c r="BB128" s="554"/>
      <c r="BC128" s="554"/>
      <c r="BD128" s="554"/>
      <c r="BE128" s="554"/>
      <c r="BF128" s="554"/>
      <c r="BG128" s="554"/>
      <c r="BH128" s="554"/>
      <c r="BI128" s="554"/>
      <c r="BJ128" s="554"/>
      <c r="BK128" s="554"/>
      <c r="BL128" s="554"/>
      <c r="BM128" s="554"/>
      <c r="BN128" s="554"/>
      <c r="BO128" s="554"/>
      <c r="BP128" s="554"/>
      <c r="BQ128" s="554"/>
      <c r="BR128" s="554"/>
      <c r="BS128" s="554"/>
      <c r="BT128" s="554"/>
      <c r="BU128" s="554"/>
      <c r="BV128" s="554"/>
      <c r="BW128" s="554"/>
      <c r="BX128" s="554"/>
      <c r="BY128" s="554"/>
      <c r="BZ128" s="554"/>
      <c r="CA128" s="554"/>
      <c r="CB128" s="554"/>
      <c r="CC128" s="554"/>
      <c r="CD128" s="554"/>
      <c r="CE128" s="554"/>
      <c r="CF128" s="554"/>
      <c r="CG128" s="554"/>
      <c r="CH128" s="554"/>
      <c r="CI128" s="554"/>
      <c r="CJ128" s="554"/>
      <c r="CK128" s="554"/>
      <c r="CL128" s="554"/>
      <c r="CM128" s="554"/>
      <c r="CN128" s="554"/>
      <c r="CO128" s="554"/>
      <c r="CP128" s="554"/>
      <c r="CQ128" s="554"/>
      <c r="CR128" s="554"/>
      <c r="CS128" s="554"/>
      <c r="CT128" s="554"/>
      <c r="CU128" s="554"/>
      <c r="CV128" s="554"/>
      <c r="CW128" s="554"/>
      <c r="CX128" s="554"/>
      <c r="CY128" s="554"/>
      <c r="CZ128" s="554"/>
      <c r="DA128" s="554"/>
      <c r="DB128" s="110"/>
      <c r="DC128" s="110"/>
      <c r="DD128" s="110"/>
      <c r="DE128" s="110"/>
    </row>
    <row r="129" spans="1:109" ht="1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10"/>
      <c r="DC129" s="110"/>
      <c r="DD129" s="110"/>
      <c r="DE129" s="110"/>
    </row>
    <row r="130" spans="1:109" ht="12.75" customHeight="1">
      <c r="A130" s="526" t="s">
        <v>202</v>
      </c>
      <c r="B130" s="526"/>
      <c r="C130" s="526"/>
      <c r="D130" s="526"/>
      <c r="E130" s="526"/>
      <c r="F130" s="526"/>
      <c r="G130" s="526"/>
      <c r="H130" s="523" t="s">
        <v>260</v>
      </c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4"/>
      <c r="Y130" s="524"/>
      <c r="Z130" s="524"/>
      <c r="AA130" s="524"/>
      <c r="AB130" s="524"/>
      <c r="AC130" s="524"/>
      <c r="AD130" s="524"/>
      <c r="AE130" s="524"/>
      <c r="AF130" s="524"/>
      <c r="AG130" s="524"/>
      <c r="AH130" s="524"/>
      <c r="AI130" s="524"/>
      <c r="AJ130" s="524"/>
      <c r="AK130" s="524"/>
      <c r="AL130" s="524"/>
      <c r="AM130" s="524"/>
      <c r="AN130" s="524"/>
      <c r="AO130" s="524"/>
      <c r="AP130" s="524"/>
      <c r="AQ130" s="524"/>
      <c r="AR130" s="524"/>
      <c r="AS130" s="524"/>
      <c r="AT130" s="524"/>
      <c r="AU130" s="524"/>
      <c r="AV130" s="524"/>
      <c r="AW130" s="524"/>
      <c r="AX130" s="524"/>
      <c r="AY130" s="524"/>
      <c r="AZ130" s="524"/>
      <c r="BA130" s="524"/>
      <c r="BB130" s="524"/>
      <c r="BC130" s="525"/>
      <c r="BD130" s="526" t="s">
        <v>261</v>
      </c>
      <c r="BE130" s="526"/>
      <c r="BF130" s="526"/>
      <c r="BG130" s="526"/>
      <c r="BH130" s="526"/>
      <c r="BI130" s="526"/>
      <c r="BJ130" s="526"/>
      <c r="BK130" s="526"/>
      <c r="BL130" s="526"/>
      <c r="BM130" s="526"/>
      <c r="BN130" s="526"/>
      <c r="BO130" s="526"/>
      <c r="BP130" s="526"/>
      <c r="BQ130" s="526"/>
      <c r="BR130" s="526"/>
      <c r="BS130" s="526"/>
      <c r="BT130" s="523" t="s">
        <v>262</v>
      </c>
      <c r="BU130" s="524"/>
      <c r="BV130" s="524"/>
      <c r="BW130" s="524"/>
      <c r="BX130" s="524"/>
      <c r="BY130" s="524"/>
      <c r="BZ130" s="524"/>
      <c r="CA130" s="524"/>
      <c r="CB130" s="524"/>
      <c r="CC130" s="524"/>
      <c r="CD130" s="525"/>
      <c r="CE130" s="523" t="s">
        <v>263</v>
      </c>
      <c r="CF130" s="524"/>
      <c r="CG130" s="524"/>
      <c r="CH130" s="524"/>
      <c r="CI130" s="524"/>
      <c r="CJ130" s="524"/>
      <c r="CK130" s="524"/>
      <c r="CL130" s="524"/>
      <c r="CM130" s="524"/>
      <c r="CN130" s="524"/>
      <c r="CO130" s="524"/>
      <c r="CP130" s="524"/>
      <c r="CQ130" s="524"/>
      <c r="CR130" s="524"/>
      <c r="CS130" s="524"/>
      <c r="CT130" s="524"/>
      <c r="CU130" s="524"/>
      <c r="CV130" s="524"/>
      <c r="CW130" s="524"/>
      <c r="CX130" s="524"/>
      <c r="CY130" s="524"/>
      <c r="CZ130" s="524"/>
      <c r="DA130" s="525"/>
      <c r="DB130" s="110"/>
      <c r="DC130" s="110"/>
      <c r="DD130" s="110"/>
      <c r="DE130" s="110"/>
    </row>
    <row r="131" spans="1:109" ht="12.75">
      <c r="A131" s="527">
        <v>1</v>
      </c>
      <c r="B131" s="527"/>
      <c r="C131" s="527"/>
      <c r="D131" s="527"/>
      <c r="E131" s="527"/>
      <c r="F131" s="527"/>
      <c r="G131" s="527"/>
      <c r="H131" s="527">
        <v>2</v>
      </c>
      <c r="I131" s="527"/>
      <c r="J131" s="527"/>
      <c r="K131" s="527"/>
      <c r="L131" s="527"/>
      <c r="M131" s="527"/>
      <c r="N131" s="527"/>
      <c r="O131" s="527"/>
      <c r="P131" s="527"/>
      <c r="Q131" s="527"/>
      <c r="R131" s="527"/>
      <c r="S131" s="527"/>
      <c r="T131" s="527"/>
      <c r="U131" s="527"/>
      <c r="V131" s="527"/>
      <c r="W131" s="527"/>
      <c r="X131" s="527"/>
      <c r="Y131" s="527"/>
      <c r="Z131" s="527"/>
      <c r="AA131" s="527"/>
      <c r="AB131" s="527"/>
      <c r="AC131" s="527"/>
      <c r="AD131" s="527"/>
      <c r="AE131" s="527"/>
      <c r="AF131" s="527"/>
      <c r="AG131" s="527"/>
      <c r="AH131" s="527"/>
      <c r="AI131" s="527"/>
      <c r="AJ131" s="527"/>
      <c r="AK131" s="527"/>
      <c r="AL131" s="527"/>
      <c r="AM131" s="527"/>
      <c r="AN131" s="527"/>
      <c r="AO131" s="527"/>
      <c r="AP131" s="527"/>
      <c r="AQ131" s="527"/>
      <c r="AR131" s="527"/>
      <c r="AS131" s="527"/>
      <c r="AT131" s="527"/>
      <c r="AU131" s="527"/>
      <c r="AV131" s="527"/>
      <c r="AW131" s="527"/>
      <c r="AX131" s="527"/>
      <c r="AY131" s="527"/>
      <c r="AZ131" s="527"/>
      <c r="BA131" s="527"/>
      <c r="BB131" s="527"/>
      <c r="BC131" s="527"/>
      <c r="BD131" s="527">
        <v>3</v>
      </c>
      <c r="BE131" s="527"/>
      <c r="BF131" s="527"/>
      <c r="BG131" s="527"/>
      <c r="BH131" s="527"/>
      <c r="BI131" s="527"/>
      <c r="BJ131" s="527"/>
      <c r="BK131" s="527"/>
      <c r="BL131" s="527"/>
      <c r="BM131" s="527"/>
      <c r="BN131" s="527"/>
      <c r="BO131" s="527"/>
      <c r="BP131" s="527"/>
      <c r="BQ131" s="527"/>
      <c r="BR131" s="527"/>
      <c r="BS131" s="527"/>
      <c r="BT131" s="542">
        <v>4</v>
      </c>
      <c r="BU131" s="543"/>
      <c r="BV131" s="543"/>
      <c r="BW131" s="543"/>
      <c r="BX131" s="543"/>
      <c r="BY131" s="543"/>
      <c r="BZ131" s="543"/>
      <c r="CA131" s="543"/>
      <c r="CB131" s="543"/>
      <c r="CC131" s="543"/>
      <c r="CD131" s="544"/>
      <c r="CE131" s="542">
        <v>5</v>
      </c>
      <c r="CF131" s="543"/>
      <c r="CG131" s="543"/>
      <c r="CH131" s="543"/>
      <c r="CI131" s="543"/>
      <c r="CJ131" s="543"/>
      <c r="CK131" s="543"/>
      <c r="CL131" s="543"/>
      <c r="CM131" s="543"/>
      <c r="CN131" s="543"/>
      <c r="CO131" s="543"/>
      <c r="CP131" s="543"/>
      <c r="CQ131" s="543"/>
      <c r="CR131" s="543"/>
      <c r="CS131" s="543"/>
      <c r="CT131" s="543"/>
      <c r="CU131" s="543"/>
      <c r="CV131" s="543"/>
      <c r="CW131" s="543"/>
      <c r="CX131" s="543"/>
      <c r="CY131" s="543"/>
      <c r="CZ131" s="543"/>
      <c r="DA131" s="544"/>
      <c r="DB131" s="110"/>
      <c r="DC131" s="110"/>
      <c r="DD131" s="110"/>
      <c r="DE131" s="110"/>
    </row>
    <row r="132" spans="1:109" ht="12.75" customHeight="1">
      <c r="A132" s="494"/>
      <c r="B132" s="494"/>
      <c r="C132" s="494"/>
      <c r="D132" s="494"/>
      <c r="E132" s="494"/>
      <c r="F132" s="494"/>
      <c r="G132" s="494"/>
      <c r="H132" s="549" t="s">
        <v>271</v>
      </c>
      <c r="I132" s="549"/>
      <c r="J132" s="549"/>
      <c r="K132" s="549"/>
      <c r="L132" s="549"/>
      <c r="M132" s="549"/>
      <c r="N132" s="549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  <c r="AA132" s="549"/>
      <c r="AB132" s="549"/>
      <c r="AC132" s="549"/>
      <c r="AD132" s="549"/>
      <c r="AE132" s="549"/>
      <c r="AF132" s="549"/>
      <c r="AG132" s="549"/>
      <c r="AH132" s="549"/>
      <c r="AI132" s="549"/>
      <c r="AJ132" s="549"/>
      <c r="AK132" s="549"/>
      <c r="AL132" s="549"/>
      <c r="AM132" s="549"/>
      <c r="AN132" s="549"/>
      <c r="AO132" s="549"/>
      <c r="AP132" s="549"/>
      <c r="AQ132" s="549"/>
      <c r="AR132" s="549"/>
      <c r="AS132" s="549"/>
      <c r="AT132" s="549"/>
      <c r="AU132" s="549"/>
      <c r="AV132" s="549"/>
      <c r="AW132" s="549"/>
      <c r="AX132" s="549"/>
      <c r="AY132" s="549"/>
      <c r="AZ132" s="549"/>
      <c r="BA132" s="549"/>
      <c r="BB132" s="549"/>
      <c r="BC132" s="549"/>
      <c r="BD132" s="495"/>
      <c r="BE132" s="496"/>
      <c r="BF132" s="496"/>
      <c r="BG132" s="496"/>
      <c r="BH132" s="496"/>
      <c r="BI132" s="496"/>
      <c r="BJ132" s="496"/>
      <c r="BK132" s="496"/>
      <c r="BL132" s="496"/>
      <c r="BM132" s="496"/>
      <c r="BN132" s="496"/>
      <c r="BO132" s="496"/>
      <c r="BP132" s="496"/>
      <c r="BQ132" s="496"/>
      <c r="BR132" s="496"/>
      <c r="BS132" s="497"/>
      <c r="BT132" s="495"/>
      <c r="BU132" s="496"/>
      <c r="BV132" s="496"/>
      <c r="BW132" s="496"/>
      <c r="BX132" s="496"/>
      <c r="BY132" s="496"/>
      <c r="BZ132" s="496"/>
      <c r="CA132" s="496"/>
      <c r="CB132" s="496"/>
      <c r="CC132" s="496"/>
      <c r="CD132" s="497"/>
      <c r="CE132" s="495">
        <f>CE133+CE134+CE135</f>
        <v>4040</v>
      </c>
      <c r="CF132" s="496"/>
      <c r="CG132" s="496"/>
      <c r="CH132" s="496"/>
      <c r="CI132" s="496"/>
      <c r="CJ132" s="496"/>
      <c r="CK132" s="496"/>
      <c r="CL132" s="496"/>
      <c r="CM132" s="496"/>
      <c r="CN132" s="496"/>
      <c r="CO132" s="496"/>
      <c r="CP132" s="496"/>
      <c r="CQ132" s="496"/>
      <c r="CR132" s="496"/>
      <c r="CS132" s="496"/>
      <c r="CT132" s="496"/>
      <c r="CU132" s="496"/>
      <c r="CV132" s="496"/>
      <c r="CW132" s="496"/>
      <c r="CX132" s="496"/>
      <c r="CY132" s="496"/>
      <c r="CZ132" s="496"/>
      <c r="DA132" s="497"/>
      <c r="DB132" s="110"/>
      <c r="DC132" s="110"/>
      <c r="DD132" s="110"/>
      <c r="DE132" s="110"/>
    </row>
    <row r="133" spans="1:109" ht="12.75" customHeight="1">
      <c r="A133" s="134"/>
      <c r="B133" s="135"/>
      <c r="C133" s="135"/>
      <c r="D133" s="135"/>
      <c r="E133" s="135"/>
      <c r="F133" s="135"/>
      <c r="G133" s="136"/>
      <c r="H133" s="549" t="s">
        <v>272</v>
      </c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49"/>
      <c r="AU133" s="549"/>
      <c r="AV133" s="549"/>
      <c r="AW133" s="549"/>
      <c r="AX133" s="549"/>
      <c r="AY133" s="549"/>
      <c r="AZ133" s="549"/>
      <c r="BA133" s="549"/>
      <c r="BB133" s="549"/>
      <c r="BC133" s="549"/>
      <c r="BD133" s="526">
        <v>76</v>
      </c>
      <c r="BE133" s="526"/>
      <c r="BF133" s="526"/>
      <c r="BG133" s="526"/>
      <c r="BH133" s="526"/>
      <c r="BI133" s="526"/>
      <c r="BJ133" s="526"/>
      <c r="BK133" s="526"/>
      <c r="BL133" s="526"/>
      <c r="BM133" s="526"/>
      <c r="BN133" s="526"/>
      <c r="BO133" s="526"/>
      <c r="BP133" s="526"/>
      <c r="BQ133" s="526"/>
      <c r="BR133" s="526"/>
      <c r="BS133" s="526"/>
      <c r="BT133" s="561">
        <v>15</v>
      </c>
      <c r="BU133" s="562"/>
      <c r="BV133" s="562"/>
      <c r="BW133" s="562"/>
      <c r="BX133" s="562"/>
      <c r="BY133" s="562"/>
      <c r="BZ133" s="562"/>
      <c r="CA133" s="562"/>
      <c r="CB133" s="562"/>
      <c r="CC133" s="562"/>
      <c r="CD133" s="563"/>
      <c r="CE133" s="561">
        <v>1126</v>
      </c>
      <c r="CF133" s="562"/>
      <c r="CG133" s="562"/>
      <c r="CH133" s="562"/>
      <c r="CI133" s="562"/>
      <c r="CJ133" s="562"/>
      <c r="CK133" s="562"/>
      <c r="CL133" s="562"/>
      <c r="CM133" s="562"/>
      <c r="CN133" s="562"/>
      <c r="CO133" s="562"/>
      <c r="CP133" s="562"/>
      <c r="CQ133" s="562"/>
      <c r="CR133" s="562"/>
      <c r="CS133" s="562"/>
      <c r="CT133" s="562"/>
      <c r="CU133" s="562"/>
      <c r="CV133" s="562"/>
      <c r="CW133" s="562"/>
      <c r="CX133" s="562"/>
      <c r="CY133" s="562"/>
      <c r="CZ133" s="562"/>
      <c r="DA133" s="563"/>
      <c r="DB133" s="110"/>
      <c r="DC133" s="110"/>
      <c r="DD133" s="110"/>
      <c r="DE133" s="110"/>
    </row>
    <row r="134" spans="1:109" ht="12.75" customHeight="1">
      <c r="A134" s="134"/>
      <c r="B134" s="135"/>
      <c r="C134" s="135"/>
      <c r="D134" s="135"/>
      <c r="E134" s="135"/>
      <c r="F134" s="135"/>
      <c r="G134" s="136"/>
      <c r="H134" s="549" t="s">
        <v>273</v>
      </c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  <c r="AN134" s="549"/>
      <c r="AO134" s="549"/>
      <c r="AP134" s="549"/>
      <c r="AQ134" s="549"/>
      <c r="AR134" s="549"/>
      <c r="AS134" s="549"/>
      <c r="AT134" s="549"/>
      <c r="AU134" s="549"/>
      <c r="AV134" s="549"/>
      <c r="AW134" s="549"/>
      <c r="AX134" s="549"/>
      <c r="AY134" s="549"/>
      <c r="AZ134" s="549"/>
      <c r="BA134" s="549"/>
      <c r="BB134" s="549"/>
      <c r="BC134" s="549"/>
      <c r="BD134" s="526">
        <v>84</v>
      </c>
      <c r="BE134" s="526"/>
      <c r="BF134" s="526"/>
      <c r="BG134" s="526"/>
      <c r="BH134" s="526"/>
      <c r="BI134" s="526"/>
      <c r="BJ134" s="526"/>
      <c r="BK134" s="526"/>
      <c r="BL134" s="526"/>
      <c r="BM134" s="526"/>
      <c r="BN134" s="526"/>
      <c r="BO134" s="526"/>
      <c r="BP134" s="526"/>
      <c r="BQ134" s="526"/>
      <c r="BR134" s="526"/>
      <c r="BS134" s="526"/>
      <c r="BT134" s="561">
        <v>15</v>
      </c>
      <c r="BU134" s="562"/>
      <c r="BV134" s="562"/>
      <c r="BW134" s="562"/>
      <c r="BX134" s="562"/>
      <c r="BY134" s="562"/>
      <c r="BZ134" s="562"/>
      <c r="CA134" s="562"/>
      <c r="CB134" s="562"/>
      <c r="CC134" s="562"/>
      <c r="CD134" s="563"/>
      <c r="CE134" s="523">
        <v>1605</v>
      </c>
      <c r="CF134" s="524"/>
      <c r="CG134" s="524"/>
      <c r="CH134" s="524"/>
      <c r="CI134" s="524"/>
      <c r="CJ134" s="524"/>
      <c r="CK134" s="524"/>
      <c r="CL134" s="524"/>
      <c r="CM134" s="524"/>
      <c r="CN134" s="524"/>
      <c r="CO134" s="524"/>
      <c r="CP134" s="524"/>
      <c r="CQ134" s="524"/>
      <c r="CR134" s="524"/>
      <c r="CS134" s="524"/>
      <c r="CT134" s="524"/>
      <c r="CU134" s="524"/>
      <c r="CV134" s="524"/>
      <c r="CW134" s="524"/>
      <c r="CX134" s="524"/>
      <c r="CY134" s="524"/>
      <c r="CZ134" s="524"/>
      <c r="DA134" s="525"/>
      <c r="DB134" s="110"/>
      <c r="DC134" s="110"/>
      <c r="DD134" s="110"/>
      <c r="DE134" s="110"/>
    </row>
    <row r="135" spans="1:109" ht="12.75" customHeight="1">
      <c r="A135" s="134"/>
      <c r="B135" s="135"/>
      <c r="C135" s="135"/>
      <c r="D135" s="135"/>
      <c r="E135" s="135"/>
      <c r="F135" s="135"/>
      <c r="G135" s="136"/>
      <c r="H135" s="549" t="s">
        <v>274</v>
      </c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  <c r="AO135" s="549"/>
      <c r="AP135" s="549"/>
      <c r="AQ135" s="549"/>
      <c r="AR135" s="549"/>
      <c r="AS135" s="549"/>
      <c r="AT135" s="549"/>
      <c r="AU135" s="549"/>
      <c r="AV135" s="549"/>
      <c r="AW135" s="549"/>
      <c r="AX135" s="549"/>
      <c r="AY135" s="549"/>
      <c r="AZ135" s="549"/>
      <c r="BA135" s="549"/>
      <c r="BB135" s="549"/>
      <c r="BC135" s="549"/>
      <c r="BD135" s="526">
        <v>112</v>
      </c>
      <c r="BE135" s="526"/>
      <c r="BF135" s="526"/>
      <c r="BG135" s="526"/>
      <c r="BH135" s="526"/>
      <c r="BI135" s="526"/>
      <c r="BJ135" s="526"/>
      <c r="BK135" s="526"/>
      <c r="BL135" s="526"/>
      <c r="BM135" s="526"/>
      <c r="BN135" s="526"/>
      <c r="BO135" s="526"/>
      <c r="BP135" s="526"/>
      <c r="BQ135" s="526"/>
      <c r="BR135" s="526"/>
      <c r="BS135" s="526"/>
      <c r="BT135" s="561">
        <v>40</v>
      </c>
      <c r="BU135" s="562"/>
      <c r="BV135" s="562"/>
      <c r="BW135" s="562"/>
      <c r="BX135" s="562"/>
      <c r="BY135" s="562"/>
      <c r="BZ135" s="562"/>
      <c r="CA135" s="562"/>
      <c r="CB135" s="562"/>
      <c r="CC135" s="562"/>
      <c r="CD135" s="563"/>
      <c r="CE135" s="523">
        <v>1309</v>
      </c>
      <c r="CF135" s="524"/>
      <c r="CG135" s="524"/>
      <c r="CH135" s="524"/>
      <c r="CI135" s="524"/>
      <c r="CJ135" s="524"/>
      <c r="CK135" s="524"/>
      <c r="CL135" s="524"/>
      <c r="CM135" s="524"/>
      <c r="CN135" s="524"/>
      <c r="CO135" s="524"/>
      <c r="CP135" s="524"/>
      <c r="CQ135" s="524"/>
      <c r="CR135" s="524"/>
      <c r="CS135" s="524"/>
      <c r="CT135" s="524"/>
      <c r="CU135" s="524"/>
      <c r="CV135" s="524"/>
      <c r="CW135" s="524"/>
      <c r="CX135" s="524"/>
      <c r="CY135" s="524"/>
      <c r="CZ135" s="524"/>
      <c r="DA135" s="525"/>
      <c r="DB135" s="110"/>
      <c r="DC135" s="110"/>
      <c r="DD135" s="110"/>
      <c r="DE135" s="110"/>
    </row>
    <row r="136" spans="1:109" ht="15">
      <c r="A136" s="494" t="s">
        <v>3050</v>
      </c>
      <c r="B136" s="494"/>
      <c r="C136" s="494"/>
      <c r="D136" s="494"/>
      <c r="E136" s="494"/>
      <c r="F136" s="494"/>
      <c r="G136" s="494"/>
      <c r="H136" s="508" t="s">
        <v>209</v>
      </c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  <c r="AM136" s="508"/>
      <c r="AN136" s="508"/>
      <c r="AO136" s="508"/>
      <c r="AP136" s="508"/>
      <c r="AQ136" s="508"/>
      <c r="AR136" s="508"/>
      <c r="AS136" s="508"/>
      <c r="AT136" s="508"/>
      <c r="AU136" s="508"/>
      <c r="AV136" s="508"/>
      <c r="AW136" s="508"/>
      <c r="AX136" s="508"/>
      <c r="AY136" s="508"/>
      <c r="AZ136" s="508"/>
      <c r="BA136" s="508"/>
      <c r="BB136" s="508"/>
      <c r="BC136" s="508"/>
      <c r="BD136" s="498"/>
      <c r="BE136" s="498"/>
      <c r="BF136" s="498"/>
      <c r="BG136" s="498"/>
      <c r="BH136" s="498"/>
      <c r="BI136" s="498"/>
      <c r="BJ136" s="498"/>
      <c r="BK136" s="498"/>
      <c r="BL136" s="498"/>
      <c r="BM136" s="498"/>
      <c r="BN136" s="498"/>
      <c r="BO136" s="498"/>
      <c r="BP136" s="498"/>
      <c r="BQ136" s="498"/>
      <c r="BR136" s="498"/>
      <c r="BS136" s="498"/>
      <c r="BT136" s="495" t="s">
        <v>210</v>
      </c>
      <c r="BU136" s="496"/>
      <c r="BV136" s="496"/>
      <c r="BW136" s="496"/>
      <c r="BX136" s="496"/>
      <c r="BY136" s="496"/>
      <c r="BZ136" s="496"/>
      <c r="CA136" s="496"/>
      <c r="CB136" s="496"/>
      <c r="CC136" s="496"/>
      <c r="CD136" s="497"/>
      <c r="CE136" s="520">
        <f>CE132</f>
        <v>4040</v>
      </c>
      <c r="CF136" s="521"/>
      <c r="CG136" s="521"/>
      <c r="CH136" s="521"/>
      <c r="CI136" s="521"/>
      <c r="CJ136" s="521"/>
      <c r="CK136" s="521"/>
      <c r="CL136" s="521"/>
      <c r="CM136" s="521"/>
      <c r="CN136" s="521"/>
      <c r="CO136" s="521"/>
      <c r="CP136" s="521"/>
      <c r="CQ136" s="521"/>
      <c r="CR136" s="521"/>
      <c r="CS136" s="521"/>
      <c r="CT136" s="521"/>
      <c r="CU136" s="521"/>
      <c r="CV136" s="521"/>
      <c r="CW136" s="521"/>
      <c r="CX136" s="521"/>
      <c r="CY136" s="521"/>
      <c r="CZ136" s="521"/>
      <c r="DA136" s="522"/>
      <c r="DB136" s="107">
        <f>CE120+CE136</f>
        <v>20576</v>
      </c>
      <c r="DC136" s="107"/>
      <c r="DD136" s="107"/>
      <c r="DE136" s="107"/>
    </row>
    <row r="137" spans="1:109" ht="15">
      <c r="A137" s="111"/>
      <c r="B137" s="111"/>
      <c r="C137" s="111"/>
      <c r="D137" s="111"/>
      <c r="E137" s="111"/>
      <c r="F137" s="111"/>
      <c r="G137" s="111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07"/>
      <c r="DC137" s="107"/>
      <c r="DD137" s="107"/>
      <c r="DE137" s="107"/>
    </row>
    <row r="138" spans="1:109" ht="14.25">
      <c r="A138" s="115" t="s">
        <v>223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555" t="s">
        <v>3054</v>
      </c>
      <c r="Y138" s="555"/>
      <c r="Z138" s="555"/>
      <c r="AA138" s="555"/>
      <c r="AB138" s="555"/>
      <c r="AC138" s="555"/>
      <c r="AD138" s="555"/>
      <c r="AE138" s="555"/>
      <c r="AF138" s="555"/>
      <c r="AG138" s="555"/>
      <c r="AH138" s="555"/>
      <c r="AI138" s="555"/>
      <c r="AJ138" s="555"/>
      <c r="AK138" s="555"/>
      <c r="AL138" s="555"/>
      <c r="AM138" s="555"/>
      <c r="AN138" s="555"/>
      <c r="AO138" s="555"/>
      <c r="AP138" s="555"/>
      <c r="AQ138" s="555"/>
      <c r="AR138" s="555"/>
      <c r="AS138" s="555"/>
      <c r="AT138" s="555"/>
      <c r="AU138" s="555"/>
      <c r="AV138" s="555"/>
      <c r="AW138" s="555"/>
      <c r="AX138" s="555"/>
      <c r="AY138" s="555"/>
      <c r="AZ138" s="555"/>
      <c r="BA138" s="555"/>
      <c r="BB138" s="555"/>
      <c r="BC138" s="555"/>
      <c r="BD138" s="555"/>
      <c r="BE138" s="555"/>
      <c r="BF138" s="555"/>
      <c r="BG138" s="555"/>
      <c r="BH138" s="555"/>
      <c r="BI138" s="555"/>
      <c r="BJ138" s="555"/>
      <c r="BK138" s="555"/>
      <c r="BL138" s="555"/>
      <c r="BM138" s="555"/>
      <c r="BN138" s="555"/>
      <c r="BO138" s="555"/>
      <c r="BP138" s="555"/>
      <c r="BQ138" s="555"/>
      <c r="BR138" s="555"/>
      <c r="BS138" s="555"/>
      <c r="BT138" s="555"/>
      <c r="BU138" s="555"/>
      <c r="BV138" s="555"/>
      <c r="BW138" s="555"/>
      <c r="BX138" s="555"/>
      <c r="BY138" s="555"/>
      <c r="BZ138" s="555"/>
      <c r="CA138" s="555"/>
      <c r="CB138" s="555"/>
      <c r="CC138" s="555"/>
      <c r="CD138" s="555"/>
      <c r="CE138" s="555"/>
      <c r="CF138" s="555"/>
      <c r="CG138" s="555"/>
      <c r="CH138" s="555"/>
      <c r="CI138" s="555"/>
      <c r="CJ138" s="555"/>
      <c r="CK138" s="555"/>
      <c r="CL138" s="555"/>
      <c r="CM138" s="555"/>
      <c r="CN138" s="555"/>
      <c r="CO138" s="555"/>
      <c r="CP138" s="555"/>
      <c r="CQ138" s="555"/>
      <c r="CR138" s="555"/>
      <c r="CS138" s="555"/>
      <c r="CT138" s="555"/>
      <c r="CU138" s="555"/>
      <c r="CV138" s="555"/>
      <c r="CW138" s="555"/>
      <c r="CX138" s="555"/>
      <c r="CY138" s="555"/>
      <c r="CZ138" s="555"/>
      <c r="DA138" s="555"/>
      <c r="DB138" s="110"/>
      <c r="DC138" s="110"/>
      <c r="DD138" s="110"/>
      <c r="DE138" s="110"/>
    </row>
    <row r="139" spans="1:109" ht="14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10"/>
      <c r="DC139" s="110"/>
      <c r="DD139" s="110"/>
      <c r="DE139" s="110"/>
    </row>
    <row r="140" spans="1:109" ht="14.25">
      <c r="A140" s="546" t="s">
        <v>225</v>
      </c>
      <c r="B140" s="546"/>
      <c r="C140" s="546"/>
      <c r="D140" s="546"/>
      <c r="E140" s="546"/>
      <c r="F140" s="546"/>
      <c r="G140" s="546"/>
      <c r="H140" s="546"/>
      <c r="I140" s="546"/>
      <c r="J140" s="546"/>
      <c r="K140" s="546"/>
      <c r="L140" s="546"/>
      <c r="M140" s="546"/>
      <c r="N140" s="546"/>
      <c r="O140" s="546"/>
      <c r="P140" s="546"/>
      <c r="Q140" s="546"/>
      <c r="R140" s="546"/>
      <c r="S140" s="546"/>
      <c r="T140" s="546"/>
      <c r="U140" s="546"/>
      <c r="V140" s="546"/>
      <c r="W140" s="546"/>
      <c r="X140" s="546"/>
      <c r="Y140" s="546"/>
      <c r="Z140" s="546"/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54" t="s">
        <v>226</v>
      </c>
      <c r="AQ140" s="554"/>
      <c r="AR140" s="554"/>
      <c r="AS140" s="554"/>
      <c r="AT140" s="554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4"/>
      <c r="BM140" s="554"/>
      <c r="BN140" s="554"/>
      <c r="BO140" s="554"/>
      <c r="BP140" s="554"/>
      <c r="BQ140" s="554"/>
      <c r="BR140" s="554"/>
      <c r="BS140" s="554"/>
      <c r="BT140" s="554"/>
      <c r="BU140" s="554"/>
      <c r="BV140" s="554"/>
      <c r="BW140" s="554"/>
      <c r="BX140" s="554"/>
      <c r="BY140" s="554"/>
      <c r="BZ140" s="554"/>
      <c r="CA140" s="554"/>
      <c r="CB140" s="554"/>
      <c r="CC140" s="554"/>
      <c r="CD140" s="554"/>
      <c r="CE140" s="554"/>
      <c r="CF140" s="554"/>
      <c r="CG140" s="554"/>
      <c r="CH140" s="554"/>
      <c r="CI140" s="554"/>
      <c r="CJ140" s="554"/>
      <c r="CK140" s="554"/>
      <c r="CL140" s="554"/>
      <c r="CM140" s="554"/>
      <c r="CN140" s="554"/>
      <c r="CO140" s="554"/>
      <c r="CP140" s="554"/>
      <c r="CQ140" s="554"/>
      <c r="CR140" s="554"/>
      <c r="CS140" s="554"/>
      <c r="CT140" s="554"/>
      <c r="CU140" s="554"/>
      <c r="CV140" s="554"/>
      <c r="CW140" s="554"/>
      <c r="CX140" s="554"/>
      <c r="CY140" s="554"/>
      <c r="CZ140" s="554"/>
      <c r="DA140" s="554"/>
      <c r="DB140" s="110"/>
      <c r="DC140" s="110"/>
      <c r="DD140" s="110"/>
      <c r="DE140" s="110"/>
    </row>
    <row r="141" spans="1:109" ht="1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10"/>
      <c r="DC141" s="110"/>
      <c r="DD141" s="110"/>
      <c r="DE141" s="110"/>
    </row>
    <row r="142" spans="1:109" ht="12.75" customHeight="1">
      <c r="A142" s="526" t="s">
        <v>202</v>
      </c>
      <c r="B142" s="526"/>
      <c r="C142" s="526"/>
      <c r="D142" s="526"/>
      <c r="E142" s="526"/>
      <c r="F142" s="526"/>
      <c r="G142" s="526"/>
      <c r="H142" s="523" t="s">
        <v>260</v>
      </c>
      <c r="I142" s="524"/>
      <c r="J142" s="52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4"/>
      <c r="AD142" s="524"/>
      <c r="AE142" s="524"/>
      <c r="AF142" s="524"/>
      <c r="AG142" s="524"/>
      <c r="AH142" s="524"/>
      <c r="AI142" s="524"/>
      <c r="AJ142" s="524"/>
      <c r="AK142" s="524"/>
      <c r="AL142" s="524"/>
      <c r="AM142" s="524"/>
      <c r="AN142" s="524"/>
      <c r="AO142" s="524"/>
      <c r="AP142" s="524"/>
      <c r="AQ142" s="524"/>
      <c r="AR142" s="524"/>
      <c r="AS142" s="524"/>
      <c r="AT142" s="524"/>
      <c r="AU142" s="524"/>
      <c r="AV142" s="524"/>
      <c r="AW142" s="524"/>
      <c r="AX142" s="524"/>
      <c r="AY142" s="524"/>
      <c r="AZ142" s="524"/>
      <c r="BA142" s="524"/>
      <c r="BB142" s="524"/>
      <c r="BC142" s="525"/>
      <c r="BD142" s="526" t="s">
        <v>261</v>
      </c>
      <c r="BE142" s="526"/>
      <c r="BF142" s="526"/>
      <c r="BG142" s="526"/>
      <c r="BH142" s="526"/>
      <c r="BI142" s="526"/>
      <c r="BJ142" s="526"/>
      <c r="BK142" s="526"/>
      <c r="BL142" s="526"/>
      <c r="BM142" s="526"/>
      <c r="BN142" s="526"/>
      <c r="BO142" s="526"/>
      <c r="BP142" s="526"/>
      <c r="BQ142" s="526"/>
      <c r="BR142" s="526"/>
      <c r="BS142" s="526"/>
      <c r="BT142" s="523" t="s">
        <v>262</v>
      </c>
      <c r="BU142" s="524"/>
      <c r="BV142" s="524"/>
      <c r="BW142" s="524"/>
      <c r="BX142" s="524"/>
      <c r="BY142" s="524"/>
      <c r="BZ142" s="524"/>
      <c r="CA142" s="524"/>
      <c r="CB142" s="524"/>
      <c r="CC142" s="524"/>
      <c r="CD142" s="525"/>
      <c r="CE142" s="523" t="s">
        <v>263</v>
      </c>
      <c r="CF142" s="524"/>
      <c r="CG142" s="524"/>
      <c r="CH142" s="524"/>
      <c r="CI142" s="524"/>
      <c r="CJ142" s="524"/>
      <c r="CK142" s="524"/>
      <c r="CL142" s="524"/>
      <c r="CM142" s="524"/>
      <c r="CN142" s="524"/>
      <c r="CO142" s="524"/>
      <c r="CP142" s="524"/>
      <c r="CQ142" s="524"/>
      <c r="CR142" s="524"/>
      <c r="CS142" s="524"/>
      <c r="CT142" s="524"/>
      <c r="CU142" s="524"/>
      <c r="CV142" s="524"/>
      <c r="CW142" s="524"/>
      <c r="CX142" s="524"/>
      <c r="CY142" s="524"/>
      <c r="CZ142" s="524"/>
      <c r="DA142" s="525"/>
      <c r="DB142" s="110"/>
      <c r="DC142" s="110"/>
      <c r="DD142" s="110"/>
      <c r="DE142" s="110"/>
    </row>
    <row r="143" spans="1:109" ht="12.75">
      <c r="A143" s="527">
        <v>1</v>
      </c>
      <c r="B143" s="527"/>
      <c r="C143" s="527"/>
      <c r="D143" s="527"/>
      <c r="E143" s="527"/>
      <c r="F143" s="527"/>
      <c r="G143" s="527"/>
      <c r="H143" s="527">
        <v>2</v>
      </c>
      <c r="I143" s="527"/>
      <c r="J143" s="527"/>
      <c r="K143" s="527"/>
      <c r="L143" s="527"/>
      <c r="M143" s="527"/>
      <c r="N143" s="527"/>
      <c r="O143" s="527"/>
      <c r="P143" s="527"/>
      <c r="Q143" s="527"/>
      <c r="R143" s="527"/>
      <c r="S143" s="527"/>
      <c r="T143" s="527"/>
      <c r="U143" s="527"/>
      <c r="V143" s="527"/>
      <c r="W143" s="527"/>
      <c r="X143" s="527"/>
      <c r="Y143" s="527"/>
      <c r="Z143" s="527"/>
      <c r="AA143" s="527"/>
      <c r="AB143" s="527"/>
      <c r="AC143" s="527"/>
      <c r="AD143" s="527"/>
      <c r="AE143" s="527"/>
      <c r="AF143" s="527"/>
      <c r="AG143" s="527"/>
      <c r="AH143" s="527"/>
      <c r="AI143" s="527"/>
      <c r="AJ143" s="527"/>
      <c r="AK143" s="527"/>
      <c r="AL143" s="527"/>
      <c r="AM143" s="527"/>
      <c r="AN143" s="527"/>
      <c r="AO143" s="527"/>
      <c r="AP143" s="527"/>
      <c r="AQ143" s="527"/>
      <c r="AR143" s="527"/>
      <c r="AS143" s="527"/>
      <c r="AT143" s="527"/>
      <c r="AU143" s="527"/>
      <c r="AV143" s="527"/>
      <c r="AW143" s="527"/>
      <c r="AX143" s="527"/>
      <c r="AY143" s="527"/>
      <c r="AZ143" s="527"/>
      <c r="BA143" s="527"/>
      <c r="BB143" s="527"/>
      <c r="BC143" s="527"/>
      <c r="BD143" s="527">
        <v>3</v>
      </c>
      <c r="BE143" s="527"/>
      <c r="BF143" s="527"/>
      <c r="BG143" s="527"/>
      <c r="BH143" s="527"/>
      <c r="BI143" s="527"/>
      <c r="BJ143" s="527"/>
      <c r="BK143" s="527"/>
      <c r="BL143" s="527"/>
      <c r="BM143" s="527"/>
      <c r="BN143" s="527"/>
      <c r="BO143" s="527"/>
      <c r="BP143" s="527"/>
      <c r="BQ143" s="527"/>
      <c r="BR143" s="527"/>
      <c r="BS143" s="527"/>
      <c r="BT143" s="542">
        <v>4</v>
      </c>
      <c r="BU143" s="543"/>
      <c r="BV143" s="543"/>
      <c r="BW143" s="543"/>
      <c r="BX143" s="543"/>
      <c r="BY143" s="543"/>
      <c r="BZ143" s="543"/>
      <c r="CA143" s="543"/>
      <c r="CB143" s="543"/>
      <c r="CC143" s="543"/>
      <c r="CD143" s="544"/>
      <c r="CE143" s="542">
        <v>5</v>
      </c>
      <c r="CF143" s="543"/>
      <c r="CG143" s="543"/>
      <c r="CH143" s="543"/>
      <c r="CI143" s="543"/>
      <c r="CJ143" s="543"/>
      <c r="CK143" s="543"/>
      <c r="CL143" s="543"/>
      <c r="CM143" s="543"/>
      <c r="CN143" s="543"/>
      <c r="CO143" s="543"/>
      <c r="CP143" s="543"/>
      <c r="CQ143" s="543"/>
      <c r="CR143" s="543"/>
      <c r="CS143" s="543"/>
      <c r="CT143" s="543"/>
      <c r="CU143" s="543"/>
      <c r="CV143" s="543"/>
      <c r="CW143" s="543"/>
      <c r="CX143" s="543"/>
      <c r="CY143" s="543"/>
      <c r="CZ143" s="543"/>
      <c r="DA143" s="544"/>
      <c r="DB143" s="110"/>
      <c r="DC143" s="110"/>
      <c r="DD143" s="110"/>
      <c r="DE143" s="110"/>
    </row>
    <row r="144" spans="1:109" ht="12.75" customHeight="1">
      <c r="A144" s="494" t="s">
        <v>208</v>
      </c>
      <c r="B144" s="494"/>
      <c r="C144" s="494"/>
      <c r="D144" s="494"/>
      <c r="E144" s="494"/>
      <c r="F144" s="494"/>
      <c r="G144" s="494"/>
      <c r="H144" s="640" t="s">
        <v>3051</v>
      </c>
      <c r="I144" s="640"/>
      <c r="J144" s="640"/>
      <c r="K144" s="640"/>
      <c r="L144" s="640"/>
      <c r="M144" s="640"/>
      <c r="N144" s="640"/>
      <c r="O144" s="640"/>
      <c r="P144" s="640"/>
      <c r="Q144" s="640"/>
      <c r="R144" s="640"/>
      <c r="S144" s="640"/>
      <c r="T144" s="640"/>
      <c r="U144" s="640"/>
      <c r="V144" s="640"/>
      <c r="W144" s="640"/>
      <c r="X144" s="640"/>
      <c r="Y144" s="640"/>
      <c r="Z144" s="640"/>
      <c r="AA144" s="640"/>
      <c r="AB144" s="640"/>
      <c r="AC144" s="640"/>
      <c r="AD144" s="640"/>
      <c r="AE144" s="640"/>
      <c r="AF144" s="640"/>
      <c r="AG144" s="640"/>
      <c r="AH144" s="640"/>
      <c r="AI144" s="640"/>
      <c r="AJ144" s="640"/>
      <c r="AK144" s="640"/>
      <c r="AL144" s="640"/>
      <c r="AM144" s="640"/>
      <c r="AN144" s="640"/>
      <c r="AO144" s="640"/>
      <c r="AP144" s="640"/>
      <c r="AQ144" s="640"/>
      <c r="AR144" s="640"/>
      <c r="AS144" s="640"/>
      <c r="AT144" s="640"/>
      <c r="AU144" s="640"/>
      <c r="AV144" s="640"/>
      <c r="AW144" s="640"/>
      <c r="AX144" s="640"/>
      <c r="AY144" s="640"/>
      <c r="AZ144" s="640"/>
      <c r="BA144" s="640"/>
      <c r="BB144" s="640"/>
      <c r="BC144" s="640"/>
      <c r="BD144" s="495"/>
      <c r="BE144" s="496"/>
      <c r="BF144" s="496"/>
      <c r="BG144" s="496"/>
      <c r="BH144" s="496"/>
      <c r="BI144" s="496"/>
      <c r="BJ144" s="496"/>
      <c r="BK144" s="496"/>
      <c r="BL144" s="496"/>
      <c r="BM144" s="496"/>
      <c r="BN144" s="496"/>
      <c r="BO144" s="496"/>
      <c r="BP144" s="496"/>
      <c r="BQ144" s="496"/>
      <c r="BR144" s="496"/>
      <c r="BS144" s="497"/>
      <c r="BT144" s="495"/>
      <c r="BU144" s="496"/>
      <c r="BV144" s="496"/>
      <c r="BW144" s="496"/>
      <c r="BX144" s="496"/>
      <c r="BY144" s="496"/>
      <c r="BZ144" s="496"/>
      <c r="CA144" s="496"/>
      <c r="CB144" s="496"/>
      <c r="CC144" s="496"/>
      <c r="CD144" s="497"/>
      <c r="CE144" s="495"/>
      <c r="CF144" s="496"/>
      <c r="CG144" s="496"/>
      <c r="CH144" s="496"/>
      <c r="CI144" s="496"/>
      <c r="CJ144" s="496"/>
      <c r="CK144" s="496"/>
      <c r="CL144" s="496"/>
      <c r="CM144" s="496"/>
      <c r="CN144" s="496"/>
      <c r="CO144" s="496"/>
      <c r="CP144" s="496"/>
      <c r="CQ144" s="496"/>
      <c r="CR144" s="496"/>
      <c r="CS144" s="496"/>
      <c r="CT144" s="496"/>
      <c r="CU144" s="496"/>
      <c r="CV144" s="496"/>
      <c r="CW144" s="496"/>
      <c r="CX144" s="496"/>
      <c r="CY144" s="496"/>
      <c r="CZ144" s="496"/>
      <c r="DA144" s="497"/>
      <c r="DB144" s="110"/>
      <c r="DC144" s="110"/>
      <c r="DD144" s="110"/>
      <c r="DE144" s="110"/>
    </row>
    <row r="145" spans="1:109" ht="15">
      <c r="A145" s="494"/>
      <c r="B145" s="494"/>
      <c r="C145" s="494"/>
      <c r="D145" s="494"/>
      <c r="E145" s="494"/>
      <c r="F145" s="494"/>
      <c r="G145" s="494"/>
      <c r="H145" s="508" t="s">
        <v>209</v>
      </c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8"/>
      <c r="AD145" s="508"/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  <c r="BC145" s="508"/>
      <c r="BD145" s="498"/>
      <c r="BE145" s="498"/>
      <c r="BF145" s="498"/>
      <c r="BG145" s="498"/>
      <c r="BH145" s="498"/>
      <c r="BI145" s="498"/>
      <c r="BJ145" s="498"/>
      <c r="BK145" s="498"/>
      <c r="BL145" s="498"/>
      <c r="BM145" s="498"/>
      <c r="BN145" s="498"/>
      <c r="BO145" s="498"/>
      <c r="BP145" s="498"/>
      <c r="BQ145" s="498"/>
      <c r="BR145" s="498"/>
      <c r="BS145" s="498"/>
      <c r="BT145" s="495" t="s">
        <v>210</v>
      </c>
      <c r="BU145" s="496"/>
      <c r="BV145" s="496"/>
      <c r="BW145" s="496"/>
      <c r="BX145" s="496"/>
      <c r="BY145" s="496"/>
      <c r="BZ145" s="496"/>
      <c r="CA145" s="496"/>
      <c r="CB145" s="496"/>
      <c r="CC145" s="496"/>
      <c r="CD145" s="497"/>
      <c r="CE145" s="520"/>
      <c r="CF145" s="521"/>
      <c r="CG145" s="521"/>
      <c r="CH145" s="521"/>
      <c r="CI145" s="521"/>
      <c r="CJ145" s="521"/>
      <c r="CK145" s="521"/>
      <c r="CL145" s="521"/>
      <c r="CM145" s="521"/>
      <c r="CN145" s="521"/>
      <c r="CO145" s="521"/>
      <c r="CP145" s="521"/>
      <c r="CQ145" s="521"/>
      <c r="CR145" s="521"/>
      <c r="CS145" s="521"/>
      <c r="CT145" s="521"/>
      <c r="CU145" s="521"/>
      <c r="CV145" s="521"/>
      <c r="CW145" s="521"/>
      <c r="CX145" s="521"/>
      <c r="CY145" s="521"/>
      <c r="CZ145" s="521"/>
      <c r="DA145" s="522"/>
      <c r="DB145" s="107">
        <f>CE132+CE145</f>
        <v>4040</v>
      </c>
      <c r="DC145" s="107"/>
      <c r="DD145" s="107"/>
      <c r="DE145" s="107"/>
    </row>
    <row r="146" spans="1:109" ht="15">
      <c r="A146" s="111"/>
      <c r="B146" s="111"/>
      <c r="C146" s="111"/>
      <c r="D146" s="111"/>
      <c r="E146" s="111"/>
      <c r="F146" s="111"/>
      <c r="G146" s="111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07"/>
      <c r="DC146" s="107"/>
      <c r="DD146" s="107"/>
      <c r="DE146" s="107"/>
    </row>
    <row r="147" spans="1:109" ht="14.25">
      <c r="A147" s="115" t="s">
        <v>223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555" t="s">
        <v>3053</v>
      </c>
      <c r="Y147" s="555"/>
      <c r="Z147" s="555"/>
      <c r="AA147" s="555"/>
      <c r="AB147" s="555"/>
      <c r="AC147" s="555"/>
      <c r="AD147" s="555"/>
      <c r="AE147" s="555"/>
      <c r="AF147" s="555"/>
      <c r="AG147" s="555"/>
      <c r="AH147" s="555"/>
      <c r="AI147" s="555"/>
      <c r="AJ147" s="555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5"/>
      <c r="CS147" s="555"/>
      <c r="CT147" s="555"/>
      <c r="CU147" s="555"/>
      <c r="CV147" s="555"/>
      <c r="CW147" s="555"/>
      <c r="CX147" s="555"/>
      <c r="CY147" s="555"/>
      <c r="CZ147" s="555"/>
      <c r="DA147" s="555"/>
      <c r="DB147" s="110"/>
      <c r="DC147" s="110"/>
      <c r="DD147" s="110"/>
      <c r="DE147" s="110"/>
    </row>
    <row r="148" spans="1:109" ht="14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10"/>
      <c r="DC148" s="110"/>
      <c r="DD148" s="110"/>
      <c r="DE148" s="110"/>
    </row>
    <row r="149" spans="1:109" ht="14.25">
      <c r="A149" s="546" t="s">
        <v>225</v>
      </c>
      <c r="B149" s="546"/>
      <c r="C149" s="546"/>
      <c r="D149" s="546"/>
      <c r="E149" s="546"/>
      <c r="F149" s="546"/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  <c r="Q149" s="546"/>
      <c r="R149" s="546"/>
      <c r="S149" s="546"/>
      <c r="T149" s="546"/>
      <c r="U149" s="546"/>
      <c r="V149" s="546"/>
      <c r="W149" s="546"/>
      <c r="X149" s="546"/>
      <c r="Y149" s="546"/>
      <c r="Z149" s="546"/>
      <c r="AA149" s="546"/>
      <c r="AB149" s="546"/>
      <c r="AC149" s="546"/>
      <c r="AD149" s="546"/>
      <c r="AE149" s="546"/>
      <c r="AF149" s="546"/>
      <c r="AG149" s="546"/>
      <c r="AH149" s="546"/>
      <c r="AI149" s="546"/>
      <c r="AJ149" s="546"/>
      <c r="AK149" s="546"/>
      <c r="AL149" s="546"/>
      <c r="AM149" s="546"/>
      <c r="AN149" s="546"/>
      <c r="AO149" s="546"/>
      <c r="AP149" s="554" t="s">
        <v>226</v>
      </c>
      <c r="AQ149" s="554"/>
      <c r="AR149" s="554"/>
      <c r="AS149" s="554"/>
      <c r="AT149" s="554"/>
      <c r="AU149" s="554"/>
      <c r="AV149" s="554"/>
      <c r="AW149" s="554"/>
      <c r="AX149" s="554"/>
      <c r="AY149" s="554"/>
      <c r="AZ149" s="554"/>
      <c r="BA149" s="554"/>
      <c r="BB149" s="554"/>
      <c r="BC149" s="554"/>
      <c r="BD149" s="554"/>
      <c r="BE149" s="554"/>
      <c r="BF149" s="554"/>
      <c r="BG149" s="554"/>
      <c r="BH149" s="554"/>
      <c r="BI149" s="554"/>
      <c r="BJ149" s="554"/>
      <c r="BK149" s="554"/>
      <c r="BL149" s="554"/>
      <c r="BM149" s="554"/>
      <c r="BN149" s="554"/>
      <c r="BO149" s="554"/>
      <c r="BP149" s="554"/>
      <c r="BQ149" s="554"/>
      <c r="BR149" s="554"/>
      <c r="BS149" s="554"/>
      <c r="BT149" s="554"/>
      <c r="BU149" s="554"/>
      <c r="BV149" s="554"/>
      <c r="BW149" s="554"/>
      <c r="BX149" s="554"/>
      <c r="BY149" s="554"/>
      <c r="BZ149" s="554"/>
      <c r="CA149" s="554"/>
      <c r="CB149" s="554"/>
      <c r="CC149" s="554"/>
      <c r="CD149" s="554"/>
      <c r="CE149" s="554"/>
      <c r="CF149" s="554"/>
      <c r="CG149" s="554"/>
      <c r="CH149" s="554"/>
      <c r="CI149" s="554"/>
      <c r="CJ149" s="554"/>
      <c r="CK149" s="554"/>
      <c r="CL149" s="554"/>
      <c r="CM149" s="554"/>
      <c r="CN149" s="554"/>
      <c r="CO149" s="554"/>
      <c r="CP149" s="554"/>
      <c r="CQ149" s="554"/>
      <c r="CR149" s="554"/>
      <c r="CS149" s="554"/>
      <c r="CT149" s="554"/>
      <c r="CU149" s="554"/>
      <c r="CV149" s="554"/>
      <c r="CW149" s="554"/>
      <c r="CX149" s="554"/>
      <c r="CY149" s="554"/>
      <c r="CZ149" s="554"/>
      <c r="DA149" s="554"/>
      <c r="DB149" s="110"/>
      <c r="DC149" s="110"/>
      <c r="DD149" s="110"/>
      <c r="DE149" s="110"/>
    </row>
    <row r="150" spans="1:109" ht="1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10"/>
      <c r="DC150" s="110"/>
      <c r="DD150" s="110"/>
      <c r="DE150" s="110"/>
    </row>
    <row r="151" spans="1:109" ht="32.25" customHeight="1">
      <c r="A151" s="526" t="s">
        <v>202</v>
      </c>
      <c r="B151" s="526"/>
      <c r="C151" s="526"/>
      <c r="D151" s="526"/>
      <c r="E151" s="526"/>
      <c r="F151" s="526"/>
      <c r="G151" s="526"/>
      <c r="H151" s="523" t="s">
        <v>260</v>
      </c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24"/>
      <c r="AB151" s="524"/>
      <c r="AC151" s="524"/>
      <c r="AD151" s="524"/>
      <c r="AE151" s="524"/>
      <c r="AF151" s="524"/>
      <c r="AG151" s="524"/>
      <c r="AH151" s="524"/>
      <c r="AI151" s="524"/>
      <c r="AJ151" s="524"/>
      <c r="AK151" s="524"/>
      <c r="AL151" s="524"/>
      <c r="AM151" s="524"/>
      <c r="AN151" s="524"/>
      <c r="AO151" s="524"/>
      <c r="AP151" s="524"/>
      <c r="AQ151" s="524"/>
      <c r="AR151" s="524"/>
      <c r="AS151" s="524"/>
      <c r="AT151" s="524"/>
      <c r="AU151" s="524"/>
      <c r="AV151" s="524"/>
      <c r="AW151" s="524"/>
      <c r="AX151" s="524"/>
      <c r="AY151" s="524"/>
      <c r="AZ151" s="524"/>
      <c r="BA151" s="524"/>
      <c r="BB151" s="524"/>
      <c r="BC151" s="525"/>
      <c r="BD151" s="526"/>
      <c r="BE151" s="526"/>
      <c r="BF151" s="526"/>
      <c r="BG151" s="526"/>
      <c r="BH151" s="526"/>
      <c r="BI151" s="526"/>
      <c r="BJ151" s="526"/>
      <c r="BK151" s="526"/>
      <c r="BL151" s="526"/>
      <c r="BM151" s="526"/>
      <c r="BN151" s="526"/>
      <c r="BO151" s="526"/>
      <c r="BP151" s="526"/>
      <c r="BQ151" s="526"/>
      <c r="BR151" s="526"/>
      <c r="BS151" s="526"/>
      <c r="BT151" s="523"/>
      <c r="BU151" s="524"/>
      <c r="BV151" s="524"/>
      <c r="BW151" s="524"/>
      <c r="BX151" s="524"/>
      <c r="BY151" s="524"/>
      <c r="BZ151" s="524"/>
      <c r="CA151" s="524"/>
      <c r="CB151" s="524"/>
      <c r="CC151" s="524"/>
      <c r="CD151" s="525"/>
      <c r="CE151" s="523" t="s">
        <v>3055</v>
      </c>
      <c r="CF151" s="524"/>
      <c r="CG151" s="524"/>
      <c r="CH151" s="524"/>
      <c r="CI151" s="524"/>
      <c r="CJ151" s="524"/>
      <c r="CK151" s="524"/>
      <c r="CL151" s="524"/>
      <c r="CM151" s="524"/>
      <c r="CN151" s="524"/>
      <c r="CO151" s="524"/>
      <c r="CP151" s="524"/>
      <c r="CQ151" s="524"/>
      <c r="CR151" s="524"/>
      <c r="CS151" s="524"/>
      <c r="CT151" s="524"/>
      <c r="CU151" s="524"/>
      <c r="CV151" s="524"/>
      <c r="CW151" s="524"/>
      <c r="CX151" s="524"/>
      <c r="CY151" s="524"/>
      <c r="CZ151" s="524"/>
      <c r="DA151" s="525"/>
      <c r="DB151" s="110"/>
      <c r="DC151" s="110"/>
      <c r="DD151" s="110"/>
      <c r="DE151" s="110"/>
    </row>
    <row r="152" spans="1:109" ht="12.75">
      <c r="A152" s="527">
        <v>1</v>
      </c>
      <c r="B152" s="527"/>
      <c r="C152" s="527"/>
      <c r="D152" s="527"/>
      <c r="E152" s="527"/>
      <c r="F152" s="527"/>
      <c r="G152" s="527"/>
      <c r="H152" s="527">
        <v>2</v>
      </c>
      <c r="I152" s="527"/>
      <c r="J152" s="527"/>
      <c r="K152" s="527"/>
      <c r="L152" s="527"/>
      <c r="M152" s="527"/>
      <c r="N152" s="527"/>
      <c r="O152" s="527"/>
      <c r="P152" s="527"/>
      <c r="Q152" s="527"/>
      <c r="R152" s="527"/>
      <c r="S152" s="527"/>
      <c r="T152" s="527"/>
      <c r="U152" s="527"/>
      <c r="V152" s="527"/>
      <c r="W152" s="527"/>
      <c r="X152" s="527"/>
      <c r="Y152" s="527"/>
      <c r="Z152" s="527"/>
      <c r="AA152" s="527"/>
      <c r="AB152" s="527"/>
      <c r="AC152" s="527"/>
      <c r="AD152" s="527"/>
      <c r="AE152" s="527"/>
      <c r="AF152" s="527"/>
      <c r="AG152" s="527"/>
      <c r="AH152" s="527"/>
      <c r="AI152" s="527"/>
      <c r="AJ152" s="527"/>
      <c r="AK152" s="527"/>
      <c r="AL152" s="527"/>
      <c r="AM152" s="527"/>
      <c r="AN152" s="527"/>
      <c r="AO152" s="527"/>
      <c r="AP152" s="527"/>
      <c r="AQ152" s="527"/>
      <c r="AR152" s="527"/>
      <c r="AS152" s="527"/>
      <c r="AT152" s="527"/>
      <c r="AU152" s="527"/>
      <c r="AV152" s="527"/>
      <c r="AW152" s="527"/>
      <c r="AX152" s="527"/>
      <c r="AY152" s="527"/>
      <c r="AZ152" s="527"/>
      <c r="BA152" s="527"/>
      <c r="BB152" s="527"/>
      <c r="BC152" s="527"/>
      <c r="BD152" s="527">
        <v>3</v>
      </c>
      <c r="BE152" s="527"/>
      <c r="BF152" s="527"/>
      <c r="BG152" s="527"/>
      <c r="BH152" s="527"/>
      <c r="BI152" s="527"/>
      <c r="BJ152" s="527"/>
      <c r="BK152" s="527"/>
      <c r="BL152" s="527"/>
      <c r="BM152" s="527"/>
      <c r="BN152" s="527"/>
      <c r="BO152" s="527"/>
      <c r="BP152" s="527"/>
      <c r="BQ152" s="527"/>
      <c r="BR152" s="527"/>
      <c r="BS152" s="527"/>
      <c r="BT152" s="542">
        <v>4</v>
      </c>
      <c r="BU152" s="543"/>
      <c r="BV152" s="543"/>
      <c r="BW152" s="543"/>
      <c r="BX152" s="543"/>
      <c r="BY152" s="543"/>
      <c r="BZ152" s="543"/>
      <c r="CA152" s="543"/>
      <c r="CB152" s="543"/>
      <c r="CC152" s="543"/>
      <c r="CD152" s="544"/>
      <c r="CE152" s="542">
        <v>5</v>
      </c>
      <c r="CF152" s="543"/>
      <c r="CG152" s="543"/>
      <c r="CH152" s="543"/>
      <c r="CI152" s="543"/>
      <c r="CJ152" s="543"/>
      <c r="CK152" s="543"/>
      <c r="CL152" s="543"/>
      <c r="CM152" s="543"/>
      <c r="CN152" s="543"/>
      <c r="CO152" s="543"/>
      <c r="CP152" s="543"/>
      <c r="CQ152" s="543"/>
      <c r="CR152" s="543"/>
      <c r="CS152" s="543"/>
      <c r="CT152" s="543"/>
      <c r="CU152" s="543"/>
      <c r="CV152" s="543"/>
      <c r="CW152" s="543"/>
      <c r="CX152" s="543"/>
      <c r="CY152" s="543"/>
      <c r="CZ152" s="543"/>
      <c r="DA152" s="544"/>
      <c r="DB152" s="110"/>
      <c r="DC152" s="110"/>
      <c r="DD152" s="110"/>
      <c r="DE152" s="110"/>
    </row>
    <row r="153" spans="1:109" ht="40.5" customHeight="1">
      <c r="A153" s="494" t="s">
        <v>208</v>
      </c>
      <c r="B153" s="494"/>
      <c r="C153" s="494"/>
      <c r="D153" s="494"/>
      <c r="E153" s="494"/>
      <c r="F153" s="494"/>
      <c r="G153" s="494"/>
      <c r="H153" s="640" t="s">
        <v>3052</v>
      </c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640"/>
      <c r="Z153" s="640"/>
      <c r="AA153" s="640"/>
      <c r="AB153" s="640"/>
      <c r="AC153" s="640"/>
      <c r="AD153" s="640"/>
      <c r="AE153" s="640"/>
      <c r="AF153" s="640"/>
      <c r="AG153" s="640"/>
      <c r="AH153" s="640"/>
      <c r="AI153" s="640"/>
      <c r="AJ153" s="640"/>
      <c r="AK153" s="640"/>
      <c r="AL153" s="640"/>
      <c r="AM153" s="640"/>
      <c r="AN153" s="640"/>
      <c r="AO153" s="640"/>
      <c r="AP153" s="640"/>
      <c r="AQ153" s="640"/>
      <c r="AR153" s="640"/>
      <c r="AS153" s="640"/>
      <c r="AT153" s="640"/>
      <c r="AU153" s="640"/>
      <c r="AV153" s="640"/>
      <c r="AW153" s="640"/>
      <c r="AX153" s="640"/>
      <c r="AY153" s="640"/>
      <c r="AZ153" s="640"/>
      <c r="BA153" s="640"/>
      <c r="BB153" s="640"/>
      <c r="BC153" s="640"/>
      <c r="BD153" s="495"/>
      <c r="BE153" s="496"/>
      <c r="BF153" s="496"/>
      <c r="BG153" s="496"/>
      <c r="BH153" s="496"/>
      <c r="BI153" s="496"/>
      <c r="BJ153" s="496"/>
      <c r="BK153" s="496"/>
      <c r="BL153" s="496"/>
      <c r="BM153" s="496"/>
      <c r="BN153" s="496"/>
      <c r="BO153" s="496"/>
      <c r="BP153" s="496"/>
      <c r="BQ153" s="496"/>
      <c r="BR153" s="496"/>
      <c r="BS153" s="497"/>
      <c r="BT153" s="495"/>
      <c r="BU153" s="496"/>
      <c r="BV153" s="496"/>
      <c r="BW153" s="496"/>
      <c r="BX153" s="496"/>
      <c r="BY153" s="496"/>
      <c r="BZ153" s="496"/>
      <c r="CA153" s="496"/>
      <c r="CB153" s="496"/>
      <c r="CC153" s="496"/>
      <c r="CD153" s="497"/>
      <c r="CE153" s="495">
        <v>25000</v>
      </c>
      <c r="CF153" s="496"/>
      <c r="CG153" s="496"/>
      <c r="CH153" s="496"/>
      <c r="CI153" s="496"/>
      <c r="CJ153" s="496"/>
      <c r="CK153" s="496"/>
      <c r="CL153" s="496"/>
      <c r="CM153" s="496"/>
      <c r="CN153" s="496"/>
      <c r="CO153" s="496"/>
      <c r="CP153" s="496"/>
      <c r="CQ153" s="496"/>
      <c r="CR153" s="496"/>
      <c r="CS153" s="496"/>
      <c r="CT153" s="496"/>
      <c r="CU153" s="496"/>
      <c r="CV153" s="496"/>
      <c r="CW153" s="496"/>
      <c r="CX153" s="496"/>
      <c r="CY153" s="496"/>
      <c r="CZ153" s="496"/>
      <c r="DA153" s="497"/>
      <c r="DB153" s="110"/>
      <c r="DC153" s="110"/>
      <c r="DD153" s="110"/>
      <c r="DE153" s="110"/>
    </row>
    <row r="154" spans="1:109" ht="15">
      <c r="A154" s="494"/>
      <c r="B154" s="494"/>
      <c r="C154" s="494"/>
      <c r="D154" s="494"/>
      <c r="E154" s="494"/>
      <c r="F154" s="494"/>
      <c r="G154" s="494"/>
      <c r="H154" s="508" t="s">
        <v>209</v>
      </c>
      <c r="I154" s="508"/>
      <c r="J154" s="508"/>
      <c r="K154" s="508"/>
      <c r="L154" s="508"/>
      <c r="M154" s="508"/>
      <c r="N154" s="508"/>
      <c r="O154" s="508"/>
      <c r="P154" s="508"/>
      <c r="Q154" s="508"/>
      <c r="R154" s="508"/>
      <c r="S154" s="508"/>
      <c r="T154" s="508"/>
      <c r="U154" s="508"/>
      <c r="V154" s="508"/>
      <c r="W154" s="508"/>
      <c r="X154" s="508"/>
      <c r="Y154" s="508"/>
      <c r="Z154" s="508"/>
      <c r="AA154" s="508"/>
      <c r="AB154" s="508"/>
      <c r="AC154" s="508"/>
      <c r="AD154" s="508"/>
      <c r="AE154" s="508"/>
      <c r="AF154" s="508"/>
      <c r="AG154" s="508"/>
      <c r="AH154" s="508"/>
      <c r="AI154" s="508"/>
      <c r="AJ154" s="508"/>
      <c r="AK154" s="508"/>
      <c r="AL154" s="508"/>
      <c r="AM154" s="508"/>
      <c r="AN154" s="508"/>
      <c r="AO154" s="508"/>
      <c r="AP154" s="508"/>
      <c r="AQ154" s="508"/>
      <c r="AR154" s="508"/>
      <c r="AS154" s="508"/>
      <c r="AT154" s="508"/>
      <c r="AU154" s="508"/>
      <c r="AV154" s="508"/>
      <c r="AW154" s="508"/>
      <c r="AX154" s="508"/>
      <c r="AY154" s="508"/>
      <c r="AZ154" s="508"/>
      <c r="BA154" s="508"/>
      <c r="BB154" s="508"/>
      <c r="BC154" s="508"/>
      <c r="BD154" s="498"/>
      <c r="BE154" s="498"/>
      <c r="BF154" s="498"/>
      <c r="BG154" s="498"/>
      <c r="BH154" s="498"/>
      <c r="BI154" s="498"/>
      <c r="BJ154" s="498"/>
      <c r="BK154" s="498"/>
      <c r="BL154" s="498"/>
      <c r="BM154" s="498"/>
      <c r="BN154" s="498"/>
      <c r="BO154" s="498"/>
      <c r="BP154" s="498"/>
      <c r="BQ154" s="498"/>
      <c r="BR154" s="498"/>
      <c r="BS154" s="498"/>
      <c r="BT154" s="495" t="s">
        <v>210</v>
      </c>
      <c r="BU154" s="496"/>
      <c r="BV154" s="496"/>
      <c r="BW154" s="496"/>
      <c r="BX154" s="496"/>
      <c r="BY154" s="496"/>
      <c r="BZ154" s="496"/>
      <c r="CA154" s="496"/>
      <c r="CB154" s="496"/>
      <c r="CC154" s="496"/>
      <c r="CD154" s="497"/>
      <c r="CE154" s="520">
        <f>CE153</f>
        <v>25000</v>
      </c>
      <c r="CF154" s="521"/>
      <c r="CG154" s="521"/>
      <c r="CH154" s="521"/>
      <c r="CI154" s="521"/>
      <c r="CJ154" s="521"/>
      <c r="CK154" s="521"/>
      <c r="CL154" s="521"/>
      <c r="CM154" s="521"/>
      <c r="CN154" s="521"/>
      <c r="CO154" s="521"/>
      <c r="CP154" s="521"/>
      <c r="CQ154" s="521"/>
      <c r="CR154" s="521"/>
      <c r="CS154" s="521"/>
      <c r="CT154" s="521"/>
      <c r="CU154" s="521"/>
      <c r="CV154" s="521"/>
      <c r="CW154" s="521"/>
      <c r="CX154" s="521"/>
      <c r="CY154" s="521"/>
      <c r="CZ154" s="521"/>
      <c r="DA154" s="522"/>
      <c r="DB154" s="107">
        <f>CE141+CE154</f>
        <v>25000</v>
      </c>
      <c r="DC154" s="107"/>
      <c r="DD154" s="107"/>
      <c r="DE154" s="107"/>
    </row>
    <row r="155" spans="1:109" ht="15">
      <c r="A155" s="107"/>
      <c r="B155" s="111"/>
      <c r="C155" s="111"/>
      <c r="D155" s="111"/>
      <c r="E155" s="111"/>
      <c r="F155" s="111"/>
      <c r="G155" s="111"/>
      <c r="H155" s="111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07"/>
      <c r="DD155" s="107"/>
      <c r="DE155" s="107"/>
    </row>
    <row r="156" spans="1:109" ht="15">
      <c r="A156" s="107"/>
      <c r="B156" s="111"/>
      <c r="C156" s="111"/>
      <c r="D156" s="111"/>
      <c r="E156" s="111"/>
      <c r="F156" s="111"/>
      <c r="G156" s="111"/>
      <c r="H156" s="111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07"/>
      <c r="DD156" s="107"/>
      <c r="DE156" s="107"/>
    </row>
    <row r="157" spans="1:109" ht="14.25">
      <c r="A157" s="548" t="s">
        <v>275</v>
      </c>
      <c r="B157" s="548"/>
      <c r="C157" s="548"/>
      <c r="D157" s="548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8"/>
      <c r="AH157" s="548"/>
      <c r="AI157" s="548"/>
      <c r="AJ157" s="548"/>
      <c r="AK157" s="548"/>
      <c r="AL157" s="548"/>
      <c r="AM157" s="548"/>
      <c r="AN157" s="548"/>
      <c r="AO157" s="548"/>
      <c r="AP157" s="548"/>
      <c r="AQ157" s="548"/>
      <c r="AR157" s="548"/>
      <c r="AS157" s="548"/>
      <c r="AT157" s="548"/>
      <c r="AU157" s="548"/>
      <c r="AV157" s="548"/>
      <c r="AW157" s="548"/>
      <c r="AX157" s="548"/>
      <c r="AY157" s="548"/>
      <c r="AZ157" s="548"/>
      <c r="BA157" s="548"/>
      <c r="BB157" s="548"/>
      <c r="BC157" s="548"/>
      <c r="BD157" s="548"/>
      <c r="BE157" s="548"/>
      <c r="BF157" s="548"/>
      <c r="BG157" s="548"/>
      <c r="BH157" s="548"/>
      <c r="BI157" s="548"/>
      <c r="BJ157" s="548"/>
      <c r="BK157" s="548"/>
      <c r="BL157" s="548"/>
      <c r="BM157" s="548"/>
      <c r="BN157" s="548"/>
      <c r="BO157" s="548"/>
      <c r="BP157" s="548"/>
      <c r="BQ157" s="548"/>
      <c r="BR157" s="548"/>
      <c r="BS157" s="548"/>
      <c r="BT157" s="548"/>
      <c r="BU157" s="548"/>
      <c r="BV157" s="548"/>
      <c r="BW157" s="548"/>
      <c r="BX157" s="548"/>
      <c r="BY157" s="548"/>
      <c r="BZ157" s="548"/>
      <c r="CA157" s="548"/>
      <c r="CB157" s="548"/>
      <c r="CC157" s="548"/>
      <c r="CD157" s="548"/>
      <c r="CE157" s="548"/>
      <c r="CF157" s="548"/>
      <c r="CG157" s="548"/>
      <c r="CH157" s="548"/>
      <c r="CI157" s="548"/>
      <c r="CJ157" s="548"/>
      <c r="CK157" s="548"/>
      <c r="CL157" s="548"/>
      <c r="CM157" s="548"/>
      <c r="CN157" s="548"/>
      <c r="CO157" s="548"/>
      <c r="CP157" s="548"/>
      <c r="CQ157" s="548"/>
      <c r="CR157" s="548"/>
      <c r="CS157" s="548"/>
      <c r="CT157" s="548"/>
      <c r="CU157" s="548"/>
      <c r="CV157" s="548"/>
      <c r="CW157" s="548"/>
      <c r="CX157" s="548"/>
      <c r="CY157" s="548"/>
      <c r="CZ157" s="548"/>
      <c r="DA157" s="548"/>
      <c r="DB157" s="115"/>
      <c r="DC157" s="115"/>
      <c r="DD157" s="115"/>
      <c r="DE157" s="115"/>
    </row>
    <row r="158" spans="1:109" ht="1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</row>
    <row r="159" spans="1:109" ht="14.25">
      <c r="A159" s="115" t="s">
        <v>223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555"/>
      <c r="Y159" s="555"/>
      <c r="Z159" s="555"/>
      <c r="AA159" s="555"/>
      <c r="AB159" s="555"/>
      <c r="AC159" s="555"/>
      <c r="AD159" s="555"/>
      <c r="AE159" s="555"/>
      <c r="AF159" s="555"/>
      <c r="AG159" s="555"/>
      <c r="AH159" s="555"/>
      <c r="AI159" s="555"/>
      <c r="AJ159" s="555"/>
      <c r="AK159" s="555"/>
      <c r="AL159" s="555"/>
      <c r="AM159" s="555"/>
      <c r="AN159" s="555"/>
      <c r="AO159" s="555"/>
      <c r="AP159" s="555"/>
      <c r="AQ159" s="555"/>
      <c r="AR159" s="555"/>
      <c r="AS159" s="555"/>
      <c r="AT159" s="555"/>
      <c r="AU159" s="555"/>
      <c r="AV159" s="555"/>
      <c r="AW159" s="555"/>
      <c r="AX159" s="555"/>
      <c r="AY159" s="555"/>
      <c r="AZ159" s="555"/>
      <c r="BA159" s="555"/>
      <c r="BB159" s="555"/>
      <c r="BC159" s="555"/>
      <c r="BD159" s="555"/>
      <c r="BE159" s="555"/>
      <c r="BF159" s="555"/>
      <c r="BG159" s="555"/>
      <c r="BH159" s="555"/>
      <c r="BI159" s="555"/>
      <c r="BJ159" s="555"/>
      <c r="BK159" s="555"/>
      <c r="BL159" s="555"/>
      <c r="BM159" s="555"/>
      <c r="BN159" s="555"/>
      <c r="BO159" s="555"/>
      <c r="BP159" s="555"/>
      <c r="BQ159" s="555"/>
      <c r="BR159" s="555"/>
      <c r="BS159" s="555"/>
      <c r="BT159" s="555"/>
      <c r="BU159" s="555"/>
      <c r="BV159" s="555"/>
      <c r="BW159" s="555"/>
      <c r="BX159" s="555"/>
      <c r="BY159" s="555"/>
      <c r="BZ159" s="555"/>
      <c r="CA159" s="555"/>
      <c r="CB159" s="555"/>
      <c r="CC159" s="555"/>
      <c r="CD159" s="555"/>
      <c r="CE159" s="555"/>
      <c r="CF159" s="555"/>
      <c r="CG159" s="555"/>
      <c r="CH159" s="555"/>
      <c r="CI159" s="555"/>
      <c r="CJ159" s="555"/>
      <c r="CK159" s="555"/>
      <c r="CL159" s="555"/>
      <c r="CM159" s="555"/>
      <c r="CN159" s="555"/>
      <c r="CO159" s="555"/>
      <c r="CP159" s="555"/>
      <c r="CQ159" s="555"/>
      <c r="CR159" s="555"/>
      <c r="CS159" s="555"/>
      <c r="CT159" s="555"/>
      <c r="CU159" s="555"/>
      <c r="CV159" s="555"/>
      <c r="CW159" s="555"/>
      <c r="CX159" s="555"/>
      <c r="CY159" s="555"/>
      <c r="CZ159" s="555"/>
      <c r="DA159" s="555"/>
      <c r="DB159" s="115"/>
      <c r="DC159" s="115"/>
      <c r="DD159" s="115"/>
      <c r="DE159" s="115"/>
    </row>
    <row r="160" spans="1:109" ht="14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15"/>
      <c r="DC160" s="115"/>
      <c r="DD160" s="115"/>
      <c r="DE160" s="115"/>
    </row>
    <row r="161" spans="1:109" ht="14.25">
      <c r="A161" s="546" t="s">
        <v>225</v>
      </c>
      <c r="B161" s="546"/>
      <c r="C161" s="546"/>
      <c r="D161" s="546"/>
      <c r="E161" s="546"/>
      <c r="F161" s="546"/>
      <c r="G161" s="546"/>
      <c r="H161" s="546"/>
      <c r="I161" s="546"/>
      <c r="J161" s="546"/>
      <c r="K161" s="546"/>
      <c r="L161" s="546"/>
      <c r="M161" s="546"/>
      <c r="N161" s="546"/>
      <c r="O161" s="546"/>
      <c r="P161" s="546"/>
      <c r="Q161" s="546"/>
      <c r="R161" s="546"/>
      <c r="S161" s="546"/>
      <c r="T161" s="546"/>
      <c r="U161" s="546"/>
      <c r="V161" s="546"/>
      <c r="W161" s="546"/>
      <c r="X161" s="546"/>
      <c r="Y161" s="546"/>
      <c r="Z161" s="546"/>
      <c r="AA161" s="546"/>
      <c r="AB161" s="546"/>
      <c r="AC161" s="546"/>
      <c r="AD161" s="546"/>
      <c r="AE161" s="546"/>
      <c r="AF161" s="546"/>
      <c r="AG161" s="546"/>
      <c r="AH161" s="546"/>
      <c r="AI161" s="546"/>
      <c r="AJ161" s="546"/>
      <c r="AK161" s="546"/>
      <c r="AL161" s="546"/>
      <c r="AM161" s="546"/>
      <c r="AN161" s="546"/>
      <c r="AO161" s="546"/>
      <c r="AP161" s="554"/>
      <c r="AQ161" s="554"/>
      <c r="AR161" s="554"/>
      <c r="AS161" s="554"/>
      <c r="AT161" s="554"/>
      <c r="AU161" s="554"/>
      <c r="AV161" s="554"/>
      <c r="AW161" s="554"/>
      <c r="AX161" s="554"/>
      <c r="AY161" s="554"/>
      <c r="AZ161" s="554"/>
      <c r="BA161" s="554"/>
      <c r="BB161" s="554"/>
      <c r="BC161" s="554"/>
      <c r="BD161" s="554"/>
      <c r="BE161" s="554"/>
      <c r="BF161" s="554"/>
      <c r="BG161" s="554"/>
      <c r="BH161" s="554"/>
      <c r="BI161" s="554"/>
      <c r="BJ161" s="554"/>
      <c r="BK161" s="554"/>
      <c r="BL161" s="554"/>
      <c r="BM161" s="554"/>
      <c r="BN161" s="554"/>
      <c r="BO161" s="554"/>
      <c r="BP161" s="554"/>
      <c r="BQ161" s="554"/>
      <c r="BR161" s="554"/>
      <c r="BS161" s="554"/>
      <c r="BT161" s="554"/>
      <c r="BU161" s="554"/>
      <c r="BV161" s="554"/>
      <c r="BW161" s="554"/>
      <c r="BX161" s="554"/>
      <c r="BY161" s="554"/>
      <c r="BZ161" s="554"/>
      <c r="CA161" s="554"/>
      <c r="CB161" s="554"/>
      <c r="CC161" s="554"/>
      <c r="CD161" s="554"/>
      <c r="CE161" s="554"/>
      <c r="CF161" s="554"/>
      <c r="CG161" s="554"/>
      <c r="CH161" s="554"/>
      <c r="CI161" s="554"/>
      <c r="CJ161" s="554"/>
      <c r="CK161" s="554"/>
      <c r="CL161" s="554"/>
      <c r="CM161" s="554"/>
      <c r="CN161" s="554"/>
      <c r="CO161" s="554"/>
      <c r="CP161" s="554"/>
      <c r="CQ161" s="554"/>
      <c r="CR161" s="554"/>
      <c r="CS161" s="554"/>
      <c r="CT161" s="554"/>
      <c r="CU161" s="554"/>
      <c r="CV161" s="554"/>
      <c r="CW161" s="554"/>
      <c r="CX161" s="554"/>
      <c r="CY161" s="554"/>
      <c r="CZ161" s="554"/>
      <c r="DA161" s="554"/>
      <c r="DB161" s="115"/>
      <c r="DC161" s="115"/>
      <c r="DD161" s="115"/>
      <c r="DE161" s="115"/>
    </row>
    <row r="162" spans="1:109" ht="1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</row>
    <row r="163" spans="1:109" ht="12.75" customHeight="1">
      <c r="A163" s="511" t="s">
        <v>202</v>
      </c>
      <c r="B163" s="511"/>
      <c r="C163" s="511"/>
      <c r="D163" s="511"/>
      <c r="E163" s="511"/>
      <c r="F163" s="511"/>
      <c r="G163" s="511"/>
      <c r="H163" s="511" t="s">
        <v>27</v>
      </c>
      <c r="I163" s="511"/>
      <c r="J163" s="511"/>
      <c r="K163" s="511"/>
      <c r="L163" s="511"/>
      <c r="M163" s="511"/>
      <c r="N163" s="511"/>
      <c r="O163" s="511"/>
      <c r="P163" s="511"/>
      <c r="Q163" s="511"/>
      <c r="R163" s="511"/>
      <c r="S163" s="511"/>
      <c r="T163" s="511"/>
      <c r="U163" s="511"/>
      <c r="V163" s="511"/>
      <c r="W163" s="511"/>
      <c r="X163" s="511"/>
      <c r="Y163" s="511"/>
      <c r="Z163" s="511"/>
      <c r="AA163" s="511"/>
      <c r="AB163" s="511"/>
      <c r="AC163" s="511"/>
      <c r="AD163" s="511"/>
      <c r="AE163" s="511"/>
      <c r="AF163" s="511"/>
      <c r="AG163" s="511"/>
      <c r="AH163" s="511"/>
      <c r="AI163" s="511"/>
      <c r="AJ163" s="511"/>
      <c r="AK163" s="511"/>
      <c r="AL163" s="511"/>
      <c r="AM163" s="511"/>
      <c r="AN163" s="511"/>
      <c r="AO163" s="511"/>
      <c r="AP163" s="511"/>
      <c r="AQ163" s="511"/>
      <c r="AR163" s="511"/>
      <c r="AS163" s="511"/>
      <c r="AT163" s="511"/>
      <c r="AU163" s="511"/>
      <c r="AV163" s="511"/>
      <c r="AW163" s="511"/>
      <c r="AX163" s="511"/>
      <c r="AY163" s="511"/>
      <c r="AZ163" s="511"/>
      <c r="BA163" s="511"/>
      <c r="BB163" s="511"/>
      <c r="BC163" s="511"/>
      <c r="BD163" s="513" t="s">
        <v>254</v>
      </c>
      <c r="BE163" s="514"/>
      <c r="BF163" s="514"/>
      <c r="BG163" s="514"/>
      <c r="BH163" s="514"/>
      <c r="BI163" s="514"/>
      <c r="BJ163" s="514"/>
      <c r="BK163" s="514"/>
      <c r="BL163" s="514"/>
      <c r="BM163" s="514"/>
      <c r="BN163" s="514"/>
      <c r="BO163" s="514"/>
      <c r="BP163" s="514"/>
      <c r="BQ163" s="514"/>
      <c r="BR163" s="514"/>
      <c r="BS163" s="515"/>
      <c r="BT163" s="513" t="s">
        <v>255</v>
      </c>
      <c r="BU163" s="514"/>
      <c r="BV163" s="514"/>
      <c r="BW163" s="514"/>
      <c r="BX163" s="514"/>
      <c r="BY163" s="514"/>
      <c r="BZ163" s="514"/>
      <c r="CA163" s="514"/>
      <c r="CB163" s="514"/>
      <c r="CC163" s="514"/>
      <c r="CD163" s="514"/>
      <c r="CE163" s="514"/>
      <c r="CF163" s="514"/>
      <c r="CG163" s="514"/>
      <c r="CH163" s="514"/>
      <c r="CI163" s="515"/>
      <c r="CJ163" s="513" t="s">
        <v>256</v>
      </c>
      <c r="CK163" s="514"/>
      <c r="CL163" s="514"/>
      <c r="CM163" s="514"/>
      <c r="CN163" s="514"/>
      <c r="CO163" s="514"/>
      <c r="CP163" s="514"/>
      <c r="CQ163" s="514"/>
      <c r="CR163" s="514"/>
      <c r="CS163" s="514"/>
      <c r="CT163" s="514"/>
      <c r="CU163" s="514"/>
      <c r="CV163" s="514"/>
      <c r="CW163" s="514"/>
      <c r="CX163" s="514"/>
      <c r="CY163" s="514"/>
      <c r="CZ163" s="514"/>
      <c r="DA163" s="515"/>
      <c r="DB163" s="108"/>
      <c r="DC163" s="108"/>
      <c r="DD163" s="108"/>
      <c r="DE163" s="108"/>
    </row>
    <row r="164" spans="1:109" ht="12.75">
      <c r="A164" s="512">
        <v>1</v>
      </c>
      <c r="B164" s="512"/>
      <c r="C164" s="512"/>
      <c r="D164" s="512"/>
      <c r="E164" s="512"/>
      <c r="F164" s="512"/>
      <c r="G164" s="512"/>
      <c r="H164" s="512">
        <v>2</v>
      </c>
      <c r="I164" s="512"/>
      <c r="J164" s="512"/>
      <c r="K164" s="512"/>
      <c r="L164" s="512"/>
      <c r="M164" s="512"/>
      <c r="N164" s="512"/>
      <c r="O164" s="512"/>
      <c r="P164" s="512"/>
      <c r="Q164" s="512"/>
      <c r="R164" s="512"/>
      <c r="S164" s="512"/>
      <c r="T164" s="512"/>
      <c r="U164" s="512"/>
      <c r="V164" s="512"/>
      <c r="W164" s="512"/>
      <c r="X164" s="512"/>
      <c r="Y164" s="512"/>
      <c r="Z164" s="512"/>
      <c r="AA164" s="512"/>
      <c r="AB164" s="512"/>
      <c r="AC164" s="512"/>
      <c r="AD164" s="512"/>
      <c r="AE164" s="512"/>
      <c r="AF164" s="512"/>
      <c r="AG164" s="512"/>
      <c r="AH164" s="512"/>
      <c r="AI164" s="512"/>
      <c r="AJ164" s="512"/>
      <c r="AK164" s="512"/>
      <c r="AL164" s="512"/>
      <c r="AM164" s="512"/>
      <c r="AN164" s="512"/>
      <c r="AO164" s="512"/>
      <c r="AP164" s="512"/>
      <c r="AQ164" s="512"/>
      <c r="AR164" s="512"/>
      <c r="AS164" s="512"/>
      <c r="AT164" s="512"/>
      <c r="AU164" s="512"/>
      <c r="AV164" s="512"/>
      <c r="AW164" s="512"/>
      <c r="AX164" s="512"/>
      <c r="AY164" s="512"/>
      <c r="AZ164" s="512"/>
      <c r="BA164" s="512"/>
      <c r="BB164" s="512"/>
      <c r="BC164" s="512"/>
      <c r="BD164" s="512">
        <v>3</v>
      </c>
      <c r="BE164" s="512"/>
      <c r="BF164" s="512"/>
      <c r="BG164" s="512"/>
      <c r="BH164" s="512"/>
      <c r="BI164" s="512"/>
      <c r="BJ164" s="512"/>
      <c r="BK164" s="512"/>
      <c r="BL164" s="512"/>
      <c r="BM164" s="512"/>
      <c r="BN164" s="512"/>
      <c r="BO164" s="512"/>
      <c r="BP164" s="512"/>
      <c r="BQ164" s="512"/>
      <c r="BR164" s="512"/>
      <c r="BS164" s="512"/>
      <c r="BT164" s="516">
        <v>4</v>
      </c>
      <c r="BU164" s="517"/>
      <c r="BV164" s="517"/>
      <c r="BW164" s="517"/>
      <c r="BX164" s="517"/>
      <c r="BY164" s="517"/>
      <c r="BZ164" s="517"/>
      <c r="CA164" s="517"/>
      <c r="CB164" s="517"/>
      <c r="CC164" s="517"/>
      <c r="CD164" s="517"/>
      <c r="CE164" s="517"/>
      <c r="CF164" s="517"/>
      <c r="CG164" s="517"/>
      <c r="CH164" s="517"/>
      <c r="CI164" s="518"/>
      <c r="CJ164" s="516">
        <v>5</v>
      </c>
      <c r="CK164" s="517"/>
      <c r="CL164" s="517"/>
      <c r="CM164" s="517"/>
      <c r="CN164" s="517"/>
      <c r="CO164" s="517"/>
      <c r="CP164" s="517"/>
      <c r="CQ164" s="517"/>
      <c r="CR164" s="517"/>
      <c r="CS164" s="517"/>
      <c r="CT164" s="517"/>
      <c r="CU164" s="517"/>
      <c r="CV164" s="517"/>
      <c r="CW164" s="517"/>
      <c r="CX164" s="517"/>
      <c r="CY164" s="517"/>
      <c r="CZ164" s="517"/>
      <c r="DA164" s="518"/>
      <c r="DB164" s="109"/>
      <c r="DC164" s="109"/>
      <c r="DD164" s="109"/>
      <c r="DE164" s="109"/>
    </row>
    <row r="165" spans="1:109" ht="12.75">
      <c r="A165" s="475"/>
      <c r="B165" s="475"/>
      <c r="C165" s="475"/>
      <c r="D165" s="475"/>
      <c r="E165" s="475"/>
      <c r="F165" s="475"/>
      <c r="G165" s="475"/>
      <c r="H165" s="547"/>
      <c r="I165" s="547"/>
      <c r="J165" s="547"/>
      <c r="K165" s="547"/>
      <c r="L165" s="547"/>
      <c r="M165" s="547"/>
      <c r="N165" s="547"/>
      <c r="O165" s="547"/>
      <c r="P165" s="547"/>
      <c r="Q165" s="547"/>
      <c r="R165" s="547"/>
      <c r="S165" s="547"/>
      <c r="T165" s="547"/>
      <c r="U165" s="547"/>
      <c r="V165" s="547"/>
      <c r="W165" s="547"/>
      <c r="X165" s="547"/>
      <c r="Y165" s="547"/>
      <c r="Z165" s="547"/>
      <c r="AA165" s="547"/>
      <c r="AB165" s="547"/>
      <c r="AC165" s="547"/>
      <c r="AD165" s="547"/>
      <c r="AE165" s="547"/>
      <c r="AF165" s="547"/>
      <c r="AG165" s="547"/>
      <c r="AH165" s="547"/>
      <c r="AI165" s="547"/>
      <c r="AJ165" s="547"/>
      <c r="AK165" s="547"/>
      <c r="AL165" s="547"/>
      <c r="AM165" s="547"/>
      <c r="AN165" s="547"/>
      <c r="AO165" s="547"/>
      <c r="AP165" s="547"/>
      <c r="AQ165" s="547"/>
      <c r="AR165" s="547"/>
      <c r="AS165" s="547"/>
      <c r="AT165" s="547"/>
      <c r="AU165" s="547"/>
      <c r="AV165" s="547"/>
      <c r="AW165" s="547"/>
      <c r="AX165" s="547"/>
      <c r="AY165" s="547"/>
      <c r="AZ165" s="547"/>
      <c r="BA165" s="547"/>
      <c r="BB165" s="547"/>
      <c r="BC165" s="547"/>
      <c r="BD165" s="478"/>
      <c r="BE165" s="479"/>
      <c r="BF165" s="479"/>
      <c r="BG165" s="479"/>
      <c r="BH165" s="479"/>
      <c r="BI165" s="479"/>
      <c r="BJ165" s="479"/>
      <c r="BK165" s="479"/>
      <c r="BL165" s="479"/>
      <c r="BM165" s="479"/>
      <c r="BN165" s="479"/>
      <c r="BO165" s="479"/>
      <c r="BP165" s="479"/>
      <c r="BQ165" s="479"/>
      <c r="BR165" s="479"/>
      <c r="BS165" s="480"/>
      <c r="BT165" s="478"/>
      <c r="BU165" s="479"/>
      <c r="BV165" s="479"/>
      <c r="BW165" s="479"/>
      <c r="BX165" s="479"/>
      <c r="BY165" s="479"/>
      <c r="BZ165" s="479"/>
      <c r="CA165" s="479"/>
      <c r="CB165" s="479"/>
      <c r="CC165" s="479"/>
      <c r="CD165" s="479"/>
      <c r="CE165" s="479"/>
      <c r="CF165" s="479"/>
      <c r="CG165" s="479"/>
      <c r="CH165" s="479"/>
      <c r="CI165" s="480"/>
      <c r="CJ165" s="478"/>
      <c r="CK165" s="479"/>
      <c r="CL165" s="479"/>
      <c r="CM165" s="479"/>
      <c r="CN165" s="479"/>
      <c r="CO165" s="479"/>
      <c r="CP165" s="479"/>
      <c r="CQ165" s="479"/>
      <c r="CR165" s="479"/>
      <c r="CS165" s="479"/>
      <c r="CT165" s="479"/>
      <c r="CU165" s="479"/>
      <c r="CV165" s="479"/>
      <c r="CW165" s="479"/>
      <c r="CX165" s="479"/>
      <c r="CY165" s="479"/>
      <c r="CZ165" s="479"/>
      <c r="DA165" s="480"/>
      <c r="DB165" s="110"/>
      <c r="DC165" s="110"/>
      <c r="DD165" s="110"/>
      <c r="DE165" s="110"/>
    </row>
    <row r="166" spans="1:109" ht="12.75">
      <c r="A166" s="475"/>
      <c r="B166" s="475"/>
      <c r="C166" s="475"/>
      <c r="D166" s="475"/>
      <c r="E166" s="475"/>
      <c r="F166" s="475"/>
      <c r="G166" s="475"/>
      <c r="H166" s="547"/>
      <c r="I166" s="547"/>
      <c r="J166" s="547"/>
      <c r="K166" s="547"/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547"/>
      <c r="Y166" s="547"/>
      <c r="Z166" s="547"/>
      <c r="AA166" s="547"/>
      <c r="AB166" s="547"/>
      <c r="AC166" s="547"/>
      <c r="AD166" s="547"/>
      <c r="AE166" s="547"/>
      <c r="AF166" s="547"/>
      <c r="AG166" s="547"/>
      <c r="AH166" s="547"/>
      <c r="AI166" s="547"/>
      <c r="AJ166" s="547"/>
      <c r="AK166" s="547"/>
      <c r="AL166" s="547"/>
      <c r="AM166" s="547"/>
      <c r="AN166" s="547"/>
      <c r="AO166" s="547"/>
      <c r="AP166" s="547"/>
      <c r="AQ166" s="547"/>
      <c r="AR166" s="547"/>
      <c r="AS166" s="547"/>
      <c r="AT166" s="547"/>
      <c r="AU166" s="547"/>
      <c r="AV166" s="547"/>
      <c r="AW166" s="547"/>
      <c r="AX166" s="547"/>
      <c r="AY166" s="547"/>
      <c r="AZ166" s="547"/>
      <c r="BA166" s="547"/>
      <c r="BB166" s="547"/>
      <c r="BC166" s="547"/>
      <c r="BD166" s="477"/>
      <c r="BE166" s="477"/>
      <c r="BF166" s="477"/>
      <c r="BG166" s="477"/>
      <c r="BH166" s="477"/>
      <c r="BI166" s="477"/>
      <c r="BJ166" s="477"/>
      <c r="BK166" s="477"/>
      <c r="BL166" s="477"/>
      <c r="BM166" s="477"/>
      <c r="BN166" s="477"/>
      <c r="BO166" s="477"/>
      <c r="BP166" s="477"/>
      <c r="BQ166" s="477"/>
      <c r="BR166" s="477"/>
      <c r="BS166" s="477"/>
      <c r="BT166" s="478"/>
      <c r="BU166" s="479"/>
      <c r="BV166" s="479"/>
      <c r="BW166" s="479"/>
      <c r="BX166" s="479"/>
      <c r="BY166" s="479"/>
      <c r="BZ166" s="479"/>
      <c r="CA166" s="479"/>
      <c r="CB166" s="479"/>
      <c r="CC166" s="479"/>
      <c r="CD166" s="479"/>
      <c r="CE166" s="479"/>
      <c r="CF166" s="479"/>
      <c r="CG166" s="479"/>
      <c r="CH166" s="479"/>
      <c r="CI166" s="480"/>
      <c r="CJ166" s="478"/>
      <c r="CK166" s="479"/>
      <c r="CL166" s="479"/>
      <c r="CM166" s="479"/>
      <c r="CN166" s="479"/>
      <c r="CO166" s="479"/>
      <c r="CP166" s="479"/>
      <c r="CQ166" s="479"/>
      <c r="CR166" s="479"/>
      <c r="CS166" s="479"/>
      <c r="CT166" s="479"/>
      <c r="CU166" s="479"/>
      <c r="CV166" s="479"/>
      <c r="CW166" s="479"/>
      <c r="CX166" s="479"/>
      <c r="CY166" s="479"/>
      <c r="CZ166" s="479"/>
      <c r="DA166" s="480"/>
      <c r="DB166" s="110"/>
      <c r="DC166" s="110"/>
      <c r="DD166" s="110"/>
      <c r="DE166" s="110"/>
    </row>
    <row r="167" spans="1:109" ht="12.75">
      <c r="A167" s="475"/>
      <c r="B167" s="475"/>
      <c r="C167" s="475"/>
      <c r="D167" s="475"/>
      <c r="E167" s="475"/>
      <c r="F167" s="475"/>
      <c r="G167" s="475"/>
      <c r="H167" s="476" t="s">
        <v>209</v>
      </c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476"/>
      <c r="AT167" s="476"/>
      <c r="AU167" s="476"/>
      <c r="AV167" s="476"/>
      <c r="AW167" s="476"/>
      <c r="AX167" s="476"/>
      <c r="AY167" s="476"/>
      <c r="AZ167" s="476"/>
      <c r="BA167" s="476"/>
      <c r="BB167" s="476"/>
      <c r="BC167" s="476"/>
      <c r="BD167" s="478" t="s">
        <v>210</v>
      </c>
      <c r="BE167" s="479"/>
      <c r="BF167" s="479"/>
      <c r="BG167" s="479"/>
      <c r="BH167" s="479"/>
      <c r="BI167" s="479"/>
      <c r="BJ167" s="479"/>
      <c r="BK167" s="479"/>
      <c r="BL167" s="479"/>
      <c r="BM167" s="479"/>
      <c r="BN167" s="479"/>
      <c r="BO167" s="479"/>
      <c r="BP167" s="479"/>
      <c r="BQ167" s="479"/>
      <c r="BR167" s="479"/>
      <c r="BS167" s="480"/>
      <c r="BT167" s="478" t="s">
        <v>210</v>
      </c>
      <c r="BU167" s="479"/>
      <c r="BV167" s="479"/>
      <c r="BW167" s="479"/>
      <c r="BX167" s="479"/>
      <c r="BY167" s="479"/>
      <c r="BZ167" s="479"/>
      <c r="CA167" s="479"/>
      <c r="CB167" s="479"/>
      <c r="CC167" s="479"/>
      <c r="CD167" s="479"/>
      <c r="CE167" s="479"/>
      <c r="CF167" s="479"/>
      <c r="CG167" s="479"/>
      <c r="CH167" s="479"/>
      <c r="CI167" s="480"/>
      <c r="CJ167" s="478"/>
      <c r="CK167" s="479"/>
      <c r="CL167" s="479"/>
      <c r="CM167" s="479"/>
      <c r="CN167" s="479"/>
      <c r="CO167" s="479"/>
      <c r="CP167" s="479"/>
      <c r="CQ167" s="479"/>
      <c r="CR167" s="479"/>
      <c r="CS167" s="479"/>
      <c r="CT167" s="479"/>
      <c r="CU167" s="479"/>
      <c r="CV167" s="479"/>
      <c r="CW167" s="479"/>
      <c r="CX167" s="479"/>
      <c r="CY167" s="479"/>
      <c r="CZ167" s="479"/>
      <c r="DA167" s="480"/>
      <c r="DB167" s="110"/>
      <c r="DC167" s="110"/>
      <c r="DD167" s="110"/>
      <c r="DE167" s="110"/>
    </row>
    <row r="168" spans="1:109" ht="1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</row>
    <row r="169" spans="1:109" ht="12.75" customHeight="1">
      <c r="A169" s="519" t="s">
        <v>276</v>
      </c>
      <c r="B169" s="519"/>
      <c r="C169" s="519"/>
      <c r="D169" s="519"/>
      <c r="E169" s="519"/>
      <c r="F169" s="519"/>
      <c r="G169" s="519"/>
      <c r="H169" s="519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9"/>
      <c r="AB169" s="519"/>
      <c r="AC169" s="519"/>
      <c r="AD169" s="519"/>
      <c r="AE169" s="519"/>
      <c r="AF169" s="519"/>
      <c r="AG169" s="519"/>
      <c r="AH169" s="519"/>
      <c r="AI169" s="519"/>
      <c r="AJ169" s="519"/>
      <c r="AK169" s="519"/>
      <c r="AL169" s="519"/>
      <c r="AM169" s="519"/>
      <c r="AN169" s="519"/>
      <c r="AO169" s="519"/>
      <c r="AP169" s="519"/>
      <c r="AQ169" s="519"/>
      <c r="AR169" s="519"/>
      <c r="AS169" s="519"/>
      <c r="AT169" s="519"/>
      <c r="AU169" s="519"/>
      <c r="AV169" s="519"/>
      <c r="AW169" s="519"/>
      <c r="AX169" s="519"/>
      <c r="AY169" s="519"/>
      <c r="AZ169" s="519"/>
      <c r="BA169" s="519"/>
      <c r="BB169" s="519"/>
      <c r="BC169" s="519"/>
      <c r="BD169" s="519"/>
      <c r="BE169" s="519"/>
      <c r="BF169" s="519"/>
      <c r="BG169" s="519"/>
      <c r="BH169" s="519"/>
      <c r="BI169" s="519"/>
      <c r="BJ169" s="519"/>
      <c r="BK169" s="519"/>
      <c r="BL169" s="519"/>
      <c r="BM169" s="519"/>
      <c r="BN169" s="519"/>
      <c r="BO169" s="519"/>
      <c r="BP169" s="519"/>
      <c r="BQ169" s="519"/>
      <c r="BR169" s="519"/>
      <c r="BS169" s="519"/>
      <c r="BT169" s="519"/>
      <c r="BU169" s="519"/>
      <c r="BV169" s="519"/>
      <c r="BW169" s="519"/>
      <c r="BX169" s="519"/>
      <c r="BY169" s="519"/>
      <c r="BZ169" s="519"/>
      <c r="CA169" s="519"/>
      <c r="CB169" s="519"/>
      <c r="CC169" s="519"/>
      <c r="CD169" s="519"/>
      <c r="CE169" s="519"/>
      <c r="CF169" s="519"/>
      <c r="CG169" s="519"/>
      <c r="CH169" s="519"/>
      <c r="CI169" s="519"/>
      <c r="CJ169" s="519"/>
      <c r="CK169" s="519"/>
      <c r="CL169" s="519"/>
      <c r="CM169" s="519"/>
      <c r="CN169" s="519"/>
      <c r="CO169" s="519"/>
      <c r="CP169" s="519"/>
      <c r="CQ169" s="519"/>
      <c r="CR169" s="519"/>
      <c r="CS169" s="519"/>
      <c r="CT169" s="519"/>
      <c r="CU169" s="519"/>
      <c r="CV169" s="519"/>
      <c r="CW169" s="519"/>
      <c r="CX169" s="519"/>
      <c r="CY169" s="519"/>
      <c r="CZ169" s="519"/>
      <c r="DA169" s="519"/>
      <c r="DB169" s="115"/>
      <c r="DC169" s="115"/>
      <c r="DD169" s="115"/>
      <c r="DE169" s="115"/>
    </row>
    <row r="170" spans="1:109" ht="1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</row>
    <row r="171" spans="1:109" ht="14.25">
      <c r="A171" s="115" t="s">
        <v>223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555" t="s">
        <v>277</v>
      </c>
      <c r="Y171" s="555"/>
      <c r="Z171" s="555"/>
      <c r="AA171" s="555"/>
      <c r="AB171" s="555"/>
      <c r="AC171" s="555"/>
      <c r="AD171" s="555"/>
      <c r="AE171" s="555"/>
      <c r="AF171" s="555"/>
      <c r="AG171" s="555"/>
      <c r="AH171" s="555"/>
      <c r="AI171" s="555"/>
      <c r="AJ171" s="555"/>
      <c r="AK171" s="555"/>
      <c r="AL171" s="555"/>
      <c r="AM171" s="555"/>
      <c r="AN171" s="555"/>
      <c r="AO171" s="555"/>
      <c r="AP171" s="555"/>
      <c r="AQ171" s="555"/>
      <c r="AR171" s="555"/>
      <c r="AS171" s="555"/>
      <c r="AT171" s="555"/>
      <c r="AU171" s="555"/>
      <c r="AV171" s="555"/>
      <c r="AW171" s="555"/>
      <c r="AX171" s="555"/>
      <c r="AY171" s="555"/>
      <c r="AZ171" s="555"/>
      <c r="BA171" s="555"/>
      <c r="BB171" s="555"/>
      <c r="BC171" s="555"/>
      <c r="BD171" s="555"/>
      <c r="BE171" s="555"/>
      <c r="BF171" s="555"/>
      <c r="BG171" s="555"/>
      <c r="BH171" s="555"/>
      <c r="BI171" s="555"/>
      <c r="BJ171" s="555"/>
      <c r="BK171" s="555"/>
      <c r="BL171" s="555"/>
      <c r="BM171" s="555"/>
      <c r="BN171" s="555"/>
      <c r="BO171" s="555"/>
      <c r="BP171" s="555"/>
      <c r="BQ171" s="555"/>
      <c r="BR171" s="555"/>
      <c r="BS171" s="555"/>
      <c r="BT171" s="555"/>
      <c r="BU171" s="555"/>
      <c r="BV171" s="555"/>
      <c r="BW171" s="555"/>
      <c r="BX171" s="555"/>
      <c r="BY171" s="555"/>
      <c r="BZ171" s="555"/>
      <c r="CA171" s="555"/>
      <c r="CB171" s="555"/>
      <c r="CC171" s="555"/>
      <c r="CD171" s="555"/>
      <c r="CE171" s="555"/>
      <c r="CF171" s="555"/>
      <c r="CG171" s="555"/>
      <c r="CH171" s="555"/>
      <c r="CI171" s="555"/>
      <c r="CJ171" s="555"/>
      <c r="CK171" s="555"/>
      <c r="CL171" s="555"/>
      <c r="CM171" s="555"/>
      <c r="CN171" s="555"/>
      <c r="CO171" s="555"/>
      <c r="CP171" s="555"/>
      <c r="CQ171" s="555"/>
      <c r="CR171" s="555"/>
      <c r="CS171" s="555"/>
      <c r="CT171" s="555"/>
      <c r="CU171" s="555"/>
      <c r="CV171" s="555"/>
      <c r="CW171" s="555"/>
      <c r="CX171" s="555"/>
      <c r="CY171" s="555"/>
      <c r="CZ171" s="555"/>
      <c r="DA171" s="555"/>
      <c r="DB171" s="115"/>
      <c r="DC171" s="115"/>
      <c r="DD171" s="115"/>
      <c r="DE171" s="115"/>
    </row>
    <row r="172" spans="1:109" ht="14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15"/>
      <c r="DC172" s="115"/>
      <c r="DD172" s="115"/>
      <c r="DE172" s="115"/>
    </row>
    <row r="173" spans="1:109" ht="14.25">
      <c r="A173" s="546" t="s">
        <v>225</v>
      </c>
      <c r="B173" s="546"/>
      <c r="C173" s="546"/>
      <c r="D173" s="546"/>
      <c r="E173" s="546"/>
      <c r="F173" s="546"/>
      <c r="G173" s="546"/>
      <c r="H173" s="546"/>
      <c r="I173" s="546"/>
      <c r="J173" s="546"/>
      <c r="K173" s="546"/>
      <c r="L173" s="546"/>
      <c r="M173" s="546"/>
      <c r="N173" s="546"/>
      <c r="O173" s="546"/>
      <c r="P173" s="546"/>
      <c r="Q173" s="546"/>
      <c r="R173" s="546"/>
      <c r="S173" s="546"/>
      <c r="T173" s="546"/>
      <c r="U173" s="546"/>
      <c r="V173" s="546"/>
      <c r="W173" s="546"/>
      <c r="X173" s="546"/>
      <c r="Y173" s="546"/>
      <c r="Z173" s="546"/>
      <c r="AA173" s="546"/>
      <c r="AB173" s="546"/>
      <c r="AC173" s="546"/>
      <c r="AD173" s="546"/>
      <c r="AE173" s="546"/>
      <c r="AF173" s="546"/>
      <c r="AG173" s="546"/>
      <c r="AH173" s="546"/>
      <c r="AI173" s="546"/>
      <c r="AJ173" s="546"/>
      <c r="AK173" s="546"/>
      <c r="AL173" s="546"/>
      <c r="AM173" s="546"/>
      <c r="AN173" s="546"/>
      <c r="AO173" s="546"/>
      <c r="AP173" s="554"/>
      <c r="AQ173" s="554"/>
      <c r="AR173" s="554"/>
      <c r="AS173" s="554"/>
      <c r="AT173" s="554"/>
      <c r="AU173" s="554"/>
      <c r="AV173" s="554"/>
      <c r="AW173" s="554"/>
      <c r="AX173" s="554"/>
      <c r="AY173" s="554"/>
      <c r="AZ173" s="554"/>
      <c r="BA173" s="554"/>
      <c r="BB173" s="554"/>
      <c r="BC173" s="554"/>
      <c r="BD173" s="554"/>
      <c r="BE173" s="554"/>
      <c r="BF173" s="554"/>
      <c r="BG173" s="554"/>
      <c r="BH173" s="554"/>
      <c r="BI173" s="554"/>
      <c r="BJ173" s="554"/>
      <c r="BK173" s="554"/>
      <c r="BL173" s="554"/>
      <c r="BM173" s="554"/>
      <c r="BN173" s="554"/>
      <c r="BO173" s="554"/>
      <c r="BP173" s="554"/>
      <c r="BQ173" s="554"/>
      <c r="BR173" s="554"/>
      <c r="BS173" s="554"/>
      <c r="BT173" s="554"/>
      <c r="BU173" s="554"/>
      <c r="BV173" s="554"/>
      <c r="BW173" s="554"/>
      <c r="BX173" s="554"/>
      <c r="BY173" s="554"/>
      <c r="BZ173" s="554"/>
      <c r="CA173" s="554"/>
      <c r="CB173" s="554"/>
      <c r="CC173" s="554"/>
      <c r="CD173" s="554"/>
      <c r="CE173" s="554"/>
      <c r="CF173" s="554"/>
      <c r="CG173" s="554"/>
      <c r="CH173" s="554"/>
      <c r="CI173" s="554"/>
      <c r="CJ173" s="554"/>
      <c r="CK173" s="554"/>
      <c r="CL173" s="554"/>
      <c r="CM173" s="554"/>
      <c r="CN173" s="554"/>
      <c r="CO173" s="554"/>
      <c r="CP173" s="554"/>
      <c r="CQ173" s="554"/>
      <c r="CR173" s="554"/>
      <c r="CS173" s="554"/>
      <c r="CT173" s="554"/>
      <c r="CU173" s="554"/>
      <c r="CV173" s="554"/>
      <c r="CW173" s="554"/>
      <c r="CX173" s="554"/>
      <c r="CY173" s="554"/>
      <c r="CZ173" s="554"/>
      <c r="DA173" s="554"/>
      <c r="DB173" s="115"/>
      <c r="DC173" s="115"/>
      <c r="DD173" s="115"/>
      <c r="DE173" s="115"/>
    </row>
    <row r="174" spans="1:109" ht="1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</row>
    <row r="175" spans="1:109" ht="12.75" customHeight="1">
      <c r="A175" s="511" t="s">
        <v>202</v>
      </c>
      <c r="B175" s="511"/>
      <c r="C175" s="511"/>
      <c r="D175" s="511"/>
      <c r="E175" s="511"/>
      <c r="F175" s="511"/>
      <c r="G175" s="511"/>
      <c r="H175" s="513" t="s">
        <v>27</v>
      </c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4"/>
      <c r="AB175" s="514"/>
      <c r="AC175" s="514"/>
      <c r="AD175" s="514"/>
      <c r="AE175" s="514"/>
      <c r="AF175" s="514"/>
      <c r="AG175" s="514"/>
      <c r="AH175" s="514"/>
      <c r="AI175" s="514"/>
      <c r="AJ175" s="514"/>
      <c r="AK175" s="514"/>
      <c r="AL175" s="514"/>
      <c r="AM175" s="514"/>
      <c r="AN175" s="514"/>
      <c r="AO175" s="514"/>
      <c r="AP175" s="514"/>
      <c r="AQ175" s="514"/>
      <c r="AR175" s="514"/>
      <c r="AS175" s="514"/>
      <c r="AT175" s="514"/>
      <c r="AU175" s="514"/>
      <c r="AV175" s="514"/>
      <c r="AW175" s="514"/>
      <c r="AX175" s="514"/>
      <c r="AY175" s="514"/>
      <c r="AZ175" s="514"/>
      <c r="BA175" s="514"/>
      <c r="BB175" s="514"/>
      <c r="BC175" s="515"/>
      <c r="BD175" s="511" t="s">
        <v>254</v>
      </c>
      <c r="BE175" s="511"/>
      <c r="BF175" s="511"/>
      <c r="BG175" s="511"/>
      <c r="BH175" s="511"/>
      <c r="BI175" s="511"/>
      <c r="BJ175" s="511"/>
      <c r="BK175" s="511"/>
      <c r="BL175" s="511"/>
      <c r="BM175" s="511"/>
      <c r="BN175" s="511"/>
      <c r="BO175" s="511"/>
      <c r="BP175" s="511"/>
      <c r="BQ175" s="511"/>
      <c r="BR175" s="511"/>
      <c r="BS175" s="511"/>
      <c r="BT175" s="513" t="s">
        <v>255</v>
      </c>
      <c r="BU175" s="514"/>
      <c r="BV175" s="514"/>
      <c r="BW175" s="514"/>
      <c r="BX175" s="514"/>
      <c r="BY175" s="514"/>
      <c r="BZ175" s="514"/>
      <c r="CA175" s="514"/>
      <c r="CB175" s="514"/>
      <c r="CC175" s="514"/>
      <c r="CD175" s="514"/>
      <c r="CE175" s="514"/>
      <c r="CF175" s="514"/>
      <c r="CG175" s="514"/>
      <c r="CH175" s="514"/>
      <c r="CI175" s="515"/>
      <c r="CJ175" s="513" t="s">
        <v>256</v>
      </c>
      <c r="CK175" s="514"/>
      <c r="CL175" s="514"/>
      <c r="CM175" s="514"/>
      <c r="CN175" s="514"/>
      <c r="CO175" s="514"/>
      <c r="CP175" s="514"/>
      <c r="CQ175" s="514"/>
      <c r="CR175" s="514"/>
      <c r="CS175" s="514"/>
      <c r="CT175" s="514"/>
      <c r="CU175" s="514"/>
      <c r="CV175" s="514"/>
      <c r="CW175" s="514"/>
      <c r="CX175" s="514"/>
      <c r="CY175" s="514"/>
      <c r="CZ175" s="514"/>
      <c r="DA175" s="515"/>
      <c r="DB175" s="108"/>
      <c r="DC175" s="108"/>
      <c r="DD175" s="108"/>
      <c r="DE175" s="108"/>
    </row>
    <row r="176" spans="1:109" ht="12.75">
      <c r="A176" s="512">
        <v>1</v>
      </c>
      <c r="B176" s="512"/>
      <c r="C176" s="512"/>
      <c r="D176" s="512"/>
      <c r="E176" s="512"/>
      <c r="F176" s="512"/>
      <c r="G176" s="512"/>
      <c r="H176" s="512">
        <v>2</v>
      </c>
      <c r="I176" s="512"/>
      <c r="J176" s="512"/>
      <c r="K176" s="512"/>
      <c r="L176" s="512"/>
      <c r="M176" s="512"/>
      <c r="N176" s="512"/>
      <c r="O176" s="512"/>
      <c r="P176" s="512"/>
      <c r="Q176" s="512"/>
      <c r="R176" s="512"/>
      <c r="S176" s="512"/>
      <c r="T176" s="512"/>
      <c r="U176" s="512"/>
      <c r="V176" s="512"/>
      <c r="W176" s="512"/>
      <c r="X176" s="512"/>
      <c r="Y176" s="512"/>
      <c r="Z176" s="512"/>
      <c r="AA176" s="512"/>
      <c r="AB176" s="512"/>
      <c r="AC176" s="512"/>
      <c r="AD176" s="512"/>
      <c r="AE176" s="512"/>
      <c r="AF176" s="512"/>
      <c r="AG176" s="512"/>
      <c r="AH176" s="512"/>
      <c r="AI176" s="512"/>
      <c r="AJ176" s="512"/>
      <c r="AK176" s="512"/>
      <c r="AL176" s="512"/>
      <c r="AM176" s="512"/>
      <c r="AN176" s="512"/>
      <c r="AO176" s="512"/>
      <c r="AP176" s="512"/>
      <c r="AQ176" s="512"/>
      <c r="AR176" s="512"/>
      <c r="AS176" s="512"/>
      <c r="AT176" s="512"/>
      <c r="AU176" s="512"/>
      <c r="AV176" s="512"/>
      <c r="AW176" s="512"/>
      <c r="AX176" s="512"/>
      <c r="AY176" s="512"/>
      <c r="AZ176" s="512"/>
      <c r="BA176" s="512"/>
      <c r="BB176" s="512"/>
      <c r="BC176" s="512"/>
      <c r="BD176" s="512">
        <v>3</v>
      </c>
      <c r="BE176" s="512"/>
      <c r="BF176" s="512"/>
      <c r="BG176" s="512"/>
      <c r="BH176" s="512"/>
      <c r="BI176" s="512"/>
      <c r="BJ176" s="512"/>
      <c r="BK176" s="512"/>
      <c r="BL176" s="512"/>
      <c r="BM176" s="512"/>
      <c r="BN176" s="512"/>
      <c r="BO176" s="512"/>
      <c r="BP176" s="512"/>
      <c r="BQ176" s="512"/>
      <c r="BR176" s="512"/>
      <c r="BS176" s="512"/>
      <c r="BT176" s="516">
        <v>4</v>
      </c>
      <c r="BU176" s="517"/>
      <c r="BV176" s="517"/>
      <c r="BW176" s="517"/>
      <c r="BX176" s="517"/>
      <c r="BY176" s="517"/>
      <c r="BZ176" s="517"/>
      <c r="CA176" s="517"/>
      <c r="CB176" s="517"/>
      <c r="CC176" s="517"/>
      <c r="CD176" s="517"/>
      <c r="CE176" s="517"/>
      <c r="CF176" s="517"/>
      <c r="CG176" s="517"/>
      <c r="CH176" s="517"/>
      <c r="CI176" s="518"/>
      <c r="CJ176" s="516">
        <v>5</v>
      </c>
      <c r="CK176" s="517"/>
      <c r="CL176" s="517"/>
      <c r="CM176" s="517"/>
      <c r="CN176" s="517"/>
      <c r="CO176" s="517"/>
      <c r="CP176" s="517"/>
      <c r="CQ176" s="517"/>
      <c r="CR176" s="517"/>
      <c r="CS176" s="517"/>
      <c r="CT176" s="517"/>
      <c r="CU176" s="517"/>
      <c r="CV176" s="517"/>
      <c r="CW176" s="517"/>
      <c r="CX176" s="517"/>
      <c r="CY176" s="517"/>
      <c r="CZ176" s="517"/>
      <c r="DA176" s="518"/>
      <c r="DB176" s="109"/>
      <c r="DC176" s="109"/>
      <c r="DD176" s="109"/>
      <c r="DE176" s="109"/>
    </row>
    <row r="177" spans="1:109" ht="12.75">
      <c r="A177" s="475" t="s">
        <v>208</v>
      </c>
      <c r="B177" s="475"/>
      <c r="C177" s="475"/>
      <c r="D177" s="475"/>
      <c r="E177" s="475"/>
      <c r="F177" s="475"/>
      <c r="G177" s="475"/>
      <c r="H177" s="547"/>
      <c r="I177" s="547"/>
      <c r="J177" s="547"/>
      <c r="K177" s="547"/>
      <c r="L177" s="547"/>
      <c r="M177" s="547"/>
      <c r="N177" s="547"/>
      <c r="O177" s="547"/>
      <c r="P177" s="547"/>
      <c r="Q177" s="547"/>
      <c r="R177" s="547"/>
      <c r="S177" s="547"/>
      <c r="T177" s="547"/>
      <c r="U177" s="547"/>
      <c r="V177" s="547"/>
      <c r="W177" s="547"/>
      <c r="X177" s="547"/>
      <c r="Y177" s="547"/>
      <c r="Z177" s="547"/>
      <c r="AA177" s="547"/>
      <c r="AB177" s="547"/>
      <c r="AC177" s="547"/>
      <c r="AD177" s="547"/>
      <c r="AE177" s="547"/>
      <c r="AF177" s="547"/>
      <c r="AG177" s="547"/>
      <c r="AH177" s="547"/>
      <c r="AI177" s="547"/>
      <c r="AJ177" s="547"/>
      <c r="AK177" s="547"/>
      <c r="AL177" s="547"/>
      <c r="AM177" s="547"/>
      <c r="AN177" s="547"/>
      <c r="AO177" s="547"/>
      <c r="AP177" s="547"/>
      <c r="AQ177" s="547"/>
      <c r="AR177" s="547"/>
      <c r="AS177" s="547"/>
      <c r="AT177" s="547"/>
      <c r="AU177" s="547"/>
      <c r="AV177" s="547"/>
      <c r="AW177" s="547"/>
      <c r="AX177" s="547"/>
      <c r="AY177" s="547"/>
      <c r="AZ177" s="547"/>
      <c r="BA177" s="547"/>
      <c r="BB177" s="547"/>
      <c r="BC177" s="547"/>
      <c r="BD177" s="478"/>
      <c r="BE177" s="479"/>
      <c r="BF177" s="479"/>
      <c r="BG177" s="479"/>
      <c r="BH177" s="479"/>
      <c r="BI177" s="479"/>
      <c r="BJ177" s="479"/>
      <c r="BK177" s="479"/>
      <c r="BL177" s="479"/>
      <c r="BM177" s="479"/>
      <c r="BN177" s="479"/>
      <c r="BO177" s="479"/>
      <c r="BP177" s="479"/>
      <c r="BQ177" s="479"/>
      <c r="BR177" s="479"/>
      <c r="BS177" s="480"/>
      <c r="BT177" s="478"/>
      <c r="BU177" s="479"/>
      <c r="BV177" s="479"/>
      <c r="BW177" s="479"/>
      <c r="BX177" s="479"/>
      <c r="BY177" s="479"/>
      <c r="BZ177" s="479"/>
      <c r="CA177" s="479"/>
      <c r="CB177" s="479"/>
      <c r="CC177" s="479"/>
      <c r="CD177" s="479"/>
      <c r="CE177" s="479"/>
      <c r="CF177" s="479"/>
      <c r="CG177" s="479"/>
      <c r="CH177" s="479"/>
      <c r="CI177" s="480"/>
      <c r="CJ177" s="478"/>
      <c r="CK177" s="479"/>
      <c r="CL177" s="479"/>
      <c r="CM177" s="479"/>
      <c r="CN177" s="479"/>
      <c r="CO177" s="479"/>
      <c r="CP177" s="479"/>
      <c r="CQ177" s="479"/>
      <c r="CR177" s="479"/>
      <c r="CS177" s="479"/>
      <c r="CT177" s="479"/>
      <c r="CU177" s="479"/>
      <c r="CV177" s="479"/>
      <c r="CW177" s="479"/>
      <c r="CX177" s="479"/>
      <c r="CY177" s="479"/>
      <c r="CZ177" s="479"/>
      <c r="DA177" s="480"/>
      <c r="DB177" s="110"/>
      <c r="DC177" s="110"/>
      <c r="DD177" s="110"/>
      <c r="DE177" s="110"/>
    </row>
    <row r="178" spans="1:109" ht="12.75">
      <c r="A178" s="475" t="s">
        <v>220</v>
      </c>
      <c r="B178" s="475"/>
      <c r="C178" s="475"/>
      <c r="D178" s="475"/>
      <c r="E178" s="475"/>
      <c r="F178" s="475"/>
      <c r="G178" s="475"/>
      <c r="H178" s="547"/>
      <c r="I178" s="547"/>
      <c r="J178" s="547"/>
      <c r="K178" s="547"/>
      <c r="L178" s="547"/>
      <c r="M178" s="547"/>
      <c r="N178" s="547"/>
      <c r="O178" s="547"/>
      <c r="P178" s="547"/>
      <c r="Q178" s="547"/>
      <c r="R178" s="547"/>
      <c r="S178" s="547"/>
      <c r="T178" s="547"/>
      <c r="U178" s="547"/>
      <c r="V178" s="547"/>
      <c r="W178" s="547"/>
      <c r="X178" s="547"/>
      <c r="Y178" s="547"/>
      <c r="Z178" s="547"/>
      <c r="AA178" s="547"/>
      <c r="AB178" s="547"/>
      <c r="AC178" s="547"/>
      <c r="AD178" s="547"/>
      <c r="AE178" s="547"/>
      <c r="AF178" s="547"/>
      <c r="AG178" s="547"/>
      <c r="AH178" s="547"/>
      <c r="AI178" s="547"/>
      <c r="AJ178" s="547"/>
      <c r="AK178" s="547"/>
      <c r="AL178" s="547"/>
      <c r="AM178" s="547"/>
      <c r="AN178" s="547"/>
      <c r="AO178" s="547"/>
      <c r="AP178" s="547"/>
      <c r="AQ178" s="547"/>
      <c r="AR178" s="547"/>
      <c r="AS178" s="547"/>
      <c r="AT178" s="547"/>
      <c r="AU178" s="547"/>
      <c r="AV178" s="547"/>
      <c r="AW178" s="547"/>
      <c r="AX178" s="547"/>
      <c r="AY178" s="547"/>
      <c r="AZ178" s="547"/>
      <c r="BA178" s="547"/>
      <c r="BB178" s="547"/>
      <c r="BC178" s="547"/>
      <c r="BD178" s="477"/>
      <c r="BE178" s="477"/>
      <c r="BF178" s="477"/>
      <c r="BG178" s="477"/>
      <c r="BH178" s="477"/>
      <c r="BI178" s="477"/>
      <c r="BJ178" s="477"/>
      <c r="BK178" s="477"/>
      <c r="BL178" s="477"/>
      <c r="BM178" s="477"/>
      <c r="BN178" s="477"/>
      <c r="BO178" s="477"/>
      <c r="BP178" s="477"/>
      <c r="BQ178" s="477"/>
      <c r="BR178" s="477"/>
      <c r="BS178" s="477"/>
      <c r="BT178" s="478"/>
      <c r="BU178" s="479"/>
      <c r="BV178" s="479"/>
      <c r="BW178" s="479"/>
      <c r="BX178" s="479"/>
      <c r="BY178" s="479"/>
      <c r="BZ178" s="479"/>
      <c r="CA178" s="479"/>
      <c r="CB178" s="479"/>
      <c r="CC178" s="479"/>
      <c r="CD178" s="479"/>
      <c r="CE178" s="479"/>
      <c r="CF178" s="479"/>
      <c r="CG178" s="479"/>
      <c r="CH178" s="479"/>
      <c r="CI178" s="480"/>
      <c r="CJ178" s="478"/>
      <c r="CK178" s="479"/>
      <c r="CL178" s="479"/>
      <c r="CM178" s="479"/>
      <c r="CN178" s="479"/>
      <c r="CO178" s="479"/>
      <c r="CP178" s="479"/>
      <c r="CQ178" s="479"/>
      <c r="CR178" s="479"/>
      <c r="CS178" s="479"/>
      <c r="CT178" s="479"/>
      <c r="CU178" s="479"/>
      <c r="CV178" s="479"/>
      <c r="CW178" s="479"/>
      <c r="CX178" s="479"/>
      <c r="CY178" s="479"/>
      <c r="CZ178" s="479"/>
      <c r="DA178" s="480"/>
      <c r="DB178" s="110"/>
      <c r="DC178" s="110"/>
      <c r="DD178" s="110"/>
      <c r="DE178" s="110"/>
    </row>
    <row r="179" spans="1:109" ht="12.75">
      <c r="A179" s="475"/>
      <c r="B179" s="475"/>
      <c r="C179" s="475"/>
      <c r="D179" s="475"/>
      <c r="E179" s="475"/>
      <c r="F179" s="475"/>
      <c r="G179" s="475"/>
      <c r="H179" s="476" t="s">
        <v>209</v>
      </c>
      <c r="I179" s="476"/>
      <c r="J179" s="476"/>
      <c r="K179" s="476"/>
      <c r="L179" s="476"/>
      <c r="M179" s="476"/>
      <c r="N179" s="476"/>
      <c r="O179" s="476"/>
      <c r="P179" s="476"/>
      <c r="Q179" s="476"/>
      <c r="R179" s="476"/>
      <c r="S179" s="476"/>
      <c r="T179" s="476"/>
      <c r="U179" s="476"/>
      <c r="V179" s="476"/>
      <c r="W179" s="476"/>
      <c r="X179" s="476"/>
      <c r="Y179" s="476"/>
      <c r="Z179" s="476"/>
      <c r="AA179" s="476"/>
      <c r="AB179" s="476"/>
      <c r="AC179" s="476"/>
      <c r="AD179" s="476"/>
      <c r="AE179" s="476"/>
      <c r="AF179" s="476"/>
      <c r="AG179" s="476"/>
      <c r="AH179" s="476"/>
      <c r="AI179" s="476"/>
      <c r="AJ179" s="476"/>
      <c r="AK179" s="476"/>
      <c r="AL179" s="476"/>
      <c r="AM179" s="476"/>
      <c r="AN179" s="476"/>
      <c r="AO179" s="476"/>
      <c r="AP179" s="476"/>
      <c r="AQ179" s="476"/>
      <c r="AR179" s="476"/>
      <c r="AS179" s="476"/>
      <c r="AT179" s="476"/>
      <c r="AU179" s="476"/>
      <c r="AV179" s="476"/>
      <c r="AW179" s="476"/>
      <c r="AX179" s="476"/>
      <c r="AY179" s="476"/>
      <c r="AZ179" s="476"/>
      <c r="BA179" s="476"/>
      <c r="BB179" s="476"/>
      <c r="BC179" s="476"/>
      <c r="BD179" s="478" t="s">
        <v>210</v>
      </c>
      <c r="BE179" s="479"/>
      <c r="BF179" s="479"/>
      <c r="BG179" s="479"/>
      <c r="BH179" s="479"/>
      <c r="BI179" s="479"/>
      <c r="BJ179" s="479"/>
      <c r="BK179" s="479"/>
      <c r="BL179" s="479"/>
      <c r="BM179" s="479"/>
      <c r="BN179" s="479"/>
      <c r="BO179" s="479"/>
      <c r="BP179" s="479"/>
      <c r="BQ179" s="479"/>
      <c r="BR179" s="479"/>
      <c r="BS179" s="480"/>
      <c r="BT179" s="478" t="s">
        <v>210</v>
      </c>
      <c r="BU179" s="479"/>
      <c r="BV179" s="479"/>
      <c r="BW179" s="479"/>
      <c r="BX179" s="479"/>
      <c r="BY179" s="479"/>
      <c r="BZ179" s="479"/>
      <c r="CA179" s="479"/>
      <c r="CB179" s="479"/>
      <c r="CC179" s="479"/>
      <c r="CD179" s="479"/>
      <c r="CE179" s="479"/>
      <c r="CF179" s="479"/>
      <c r="CG179" s="479"/>
      <c r="CH179" s="479"/>
      <c r="CI179" s="480"/>
      <c r="CJ179" s="478"/>
      <c r="CK179" s="479"/>
      <c r="CL179" s="479"/>
      <c r="CM179" s="479"/>
      <c r="CN179" s="479"/>
      <c r="CO179" s="479"/>
      <c r="CP179" s="479"/>
      <c r="CQ179" s="479"/>
      <c r="CR179" s="479"/>
      <c r="CS179" s="479"/>
      <c r="CT179" s="479"/>
      <c r="CU179" s="479"/>
      <c r="CV179" s="479"/>
      <c r="CW179" s="479"/>
      <c r="CX179" s="479"/>
      <c r="CY179" s="479"/>
      <c r="CZ179" s="479"/>
      <c r="DA179" s="480"/>
      <c r="DB179" s="110"/>
      <c r="DC179" s="110"/>
      <c r="DD179" s="110"/>
      <c r="DE179" s="110"/>
    </row>
    <row r="180" spans="1:109" ht="1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</row>
    <row r="181" spans="1:109" ht="14.25">
      <c r="A181" s="548" t="s">
        <v>278</v>
      </c>
      <c r="B181" s="548"/>
      <c r="C181" s="548"/>
      <c r="D181" s="548"/>
      <c r="E181" s="548"/>
      <c r="F181" s="548"/>
      <c r="G181" s="548"/>
      <c r="H181" s="548"/>
      <c r="I181" s="548"/>
      <c r="J181" s="548"/>
      <c r="K181" s="548"/>
      <c r="L181" s="548"/>
      <c r="M181" s="548"/>
      <c r="N181" s="548"/>
      <c r="O181" s="548"/>
      <c r="P181" s="548"/>
      <c r="Q181" s="548"/>
      <c r="R181" s="548"/>
      <c r="S181" s="548"/>
      <c r="T181" s="548"/>
      <c r="U181" s="548"/>
      <c r="V181" s="548"/>
      <c r="W181" s="548"/>
      <c r="X181" s="548"/>
      <c r="Y181" s="548"/>
      <c r="Z181" s="548"/>
      <c r="AA181" s="548"/>
      <c r="AB181" s="548"/>
      <c r="AC181" s="548"/>
      <c r="AD181" s="548"/>
      <c r="AE181" s="548"/>
      <c r="AF181" s="548"/>
      <c r="AG181" s="548"/>
      <c r="AH181" s="548"/>
      <c r="AI181" s="548"/>
      <c r="AJ181" s="548"/>
      <c r="AK181" s="548"/>
      <c r="AL181" s="548"/>
      <c r="AM181" s="548"/>
      <c r="AN181" s="548"/>
      <c r="AO181" s="548"/>
      <c r="AP181" s="548"/>
      <c r="AQ181" s="548"/>
      <c r="AR181" s="548"/>
      <c r="AS181" s="548"/>
      <c r="AT181" s="548"/>
      <c r="AU181" s="548"/>
      <c r="AV181" s="548"/>
      <c r="AW181" s="548"/>
      <c r="AX181" s="548"/>
      <c r="AY181" s="548"/>
      <c r="AZ181" s="548"/>
      <c r="BA181" s="548"/>
      <c r="BB181" s="548"/>
      <c r="BC181" s="548"/>
      <c r="BD181" s="548"/>
      <c r="BE181" s="548"/>
      <c r="BF181" s="548"/>
      <c r="BG181" s="548"/>
      <c r="BH181" s="548"/>
      <c r="BI181" s="548"/>
      <c r="BJ181" s="548"/>
      <c r="BK181" s="548"/>
      <c r="BL181" s="548"/>
      <c r="BM181" s="548"/>
      <c r="BN181" s="548"/>
      <c r="BO181" s="548"/>
      <c r="BP181" s="548"/>
      <c r="BQ181" s="548"/>
      <c r="BR181" s="548"/>
      <c r="BS181" s="548"/>
      <c r="BT181" s="548"/>
      <c r="BU181" s="548"/>
      <c r="BV181" s="548"/>
      <c r="BW181" s="548"/>
      <c r="BX181" s="548"/>
      <c r="BY181" s="548"/>
      <c r="BZ181" s="548"/>
      <c r="CA181" s="548"/>
      <c r="CB181" s="548"/>
      <c r="CC181" s="548"/>
      <c r="CD181" s="548"/>
      <c r="CE181" s="548"/>
      <c r="CF181" s="548"/>
      <c r="CG181" s="548"/>
      <c r="CH181" s="548"/>
      <c r="CI181" s="548"/>
      <c r="CJ181" s="548"/>
      <c r="CK181" s="548"/>
      <c r="CL181" s="548"/>
      <c r="CM181" s="548"/>
      <c r="CN181" s="548"/>
      <c r="CO181" s="548"/>
      <c r="CP181" s="548"/>
      <c r="CQ181" s="548"/>
      <c r="CR181" s="548"/>
      <c r="CS181" s="548"/>
      <c r="CT181" s="548"/>
      <c r="CU181" s="548"/>
      <c r="CV181" s="548"/>
      <c r="CW181" s="548"/>
      <c r="CX181" s="548"/>
      <c r="CY181" s="548"/>
      <c r="CZ181" s="548"/>
      <c r="DA181" s="548"/>
      <c r="DB181" s="115"/>
      <c r="DC181" s="115"/>
      <c r="DD181" s="115"/>
      <c r="DE181" s="115"/>
    </row>
    <row r="182" spans="1:109" ht="1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</row>
    <row r="183" spans="1:109" ht="14.25">
      <c r="A183" s="115" t="s">
        <v>223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555" t="s">
        <v>279</v>
      </c>
      <c r="Y183" s="555"/>
      <c r="Z183" s="555"/>
      <c r="AA183" s="555"/>
      <c r="AB183" s="555"/>
      <c r="AC183" s="555"/>
      <c r="AD183" s="555"/>
      <c r="AE183" s="555"/>
      <c r="AF183" s="555"/>
      <c r="AG183" s="555"/>
      <c r="AH183" s="555"/>
      <c r="AI183" s="555"/>
      <c r="AJ183" s="555"/>
      <c r="AK183" s="555"/>
      <c r="AL183" s="555"/>
      <c r="AM183" s="555"/>
      <c r="AN183" s="555"/>
      <c r="AO183" s="555"/>
      <c r="AP183" s="555"/>
      <c r="AQ183" s="555"/>
      <c r="AR183" s="555"/>
      <c r="AS183" s="555"/>
      <c r="AT183" s="555"/>
      <c r="AU183" s="555"/>
      <c r="AV183" s="555"/>
      <c r="AW183" s="555"/>
      <c r="AX183" s="555"/>
      <c r="AY183" s="555"/>
      <c r="AZ183" s="555"/>
      <c r="BA183" s="555"/>
      <c r="BB183" s="555"/>
      <c r="BC183" s="555"/>
      <c r="BD183" s="555"/>
      <c r="BE183" s="555"/>
      <c r="BF183" s="555"/>
      <c r="BG183" s="555"/>
      <c r="BH183" s="555"/>
      <c r="BI183" s="555"/>
      <c r="BJ183" s="555"/>
      <c r="BK183" s="555"/>
      <c r="BL183" s="555"/>
      <c r="BM183" s="555"/>
      <c r="BN183" s="555"/>
      <c r="BO183" s="555"/>
      <c r="BP183" s="555"/>
      <c r="BQ183" s="555"/>
      <c r="BR183" s="555"/>
      <c r="BS183" s="555"/>
      <c r="BT183" s="555"/>
      <c r="BU183" s="555"/>
      <c r="BV183" s="555"/>
      <c r="BW183" s="555"/>
      <c r="BX183" s="555"/>
      <c r="BY183" s="555"/>
      <c r="BZ183" s="555"/>
      <c r="CA183" s="555"/>
      <c r="CB183" s="555"/>
      <c r="CC183" s="555"/>
      <c r="CD183" s="555"/>
      <c r="CE183" s="555"/>
      <c r="CF183" s="555"/>
      <c r="CG183" s="555"/>
      <c r="CH183" s="555"/>
      <c r="CI183" s="555"/>
      <c r="CJ183" s="555"/>
      <c r="CK183" s="555"/>
      <c r="CL183" s="555"/>
      <c r="CM183" s="555"/>
      <c r="CN183" s="555"/>
      <c r="CO183" s="555"/>
      <c r="CP183" s="555"/>
      <c r="CQ183" s="555"/>
      <c r="CR183" s="555"/>
      <c r="CS183" s="555"/>
      <c r="CT183" s="555"/>
      <c r="CU183" s="555"/>
      <c r="CV183" s="555"/>
      <c r="CW183" s="555"/>
      <c r="CX183" s="555"/>
      <c r="CY183" s="555"/>
      <c r="CZ183" s="555"/>
      <c r="DA183" s="555"/>
      <c r="DB183" s="115"/>
      <c r="DC183" s="115"/>
      <c r="DD183" s="115"/>
      <c r="DE183" s="115"/>
    </row>
    <row r="184" spans="1:109" ht="14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15"/>
      <c r="DC184" s="115"/>
      <c r="DD184" s="115"/>
      <c r="DE184" s="115"/>
    </row>
    <row r="185" spans="1:109" ht="14.25">
      <c r="A185" s="546" t="s">
        <v>225</v>
      </c>
      <c r="B185" s="546"/>
      <c r="C185" s="546"/>
      <c r="D185" s="546"/>
      <c r="E185" s="546"/>
      <c r="F185" s="546"/>
      <c r="G185" s="546"/>
      <c r="H185" s="546"/>
      <c r="I185" s="546"/>
      <c r="J185" s="546"/>
      <c r="K185" s="546"/>
      <c r="L185" s="546"/>
      <c r="M185" s="546"/>
      <c r="N185" s="546"/>
      <c r="O185" s="546"/>
      <c r="P185" s="546"/>
      <c r="Q185" s="546"/>
      <c r="R185" s="546"/>
      <c r="S185" s="546"/>
      <c r="T185" s="546"/>
      <c r="U185" s="546"/>
      <c r="V185" s="546"/>
      <c r="W185" s="546"/>
      <c r="X185" s="546"/>
      <c r="Y185" s="546"/>
      <c r="Z185" s="546"/>
      <c r="AA185" s="546"/>
      <c r="AB185" s="546"/>
      <c r="AC185" s="546"/>
      <c r="AD185" s="546"/>
      <c r="AE185" s="546"/>
      <c r="AF185" s="546"/>
      <c r="AG185" s="546"/>
      <c r="AH185" s="546"/>
      <c r="AI185" s="546"/>
      <c r="AJ185" s="546"/>
      <c r="AK185" s="546"/>
      <c r="AL185" s="546"/>
      <c r="AM185" s="546"/>
      <c r="AN185" s="546"/>
      <c r="AO185" s="546"/>
      <c r="AP185" s="554" t="s">
        <v>280</v>
      </c>
      <c r="AQ185" s="554"/>
      <c r="AR185" s="554"/>
      <c r="AS185" s="554"/>
      <c r="AT185" s="554"/>
      <c r="AU185" s="554"/>
      <c r="AV185" s="554"/>
      <c r="AW185" s="554"/>
      <c r="AX185" s="554"/>
      <c r="AY185" s="554"/>
      <c r="AZ185" s="554"/>
      <c r="BA185" s="554"/>
      <c r="BB185" s="554"/>
      <c r="BC185" s="554"/>
      <c r="BD185" s="554"/>
      <c r="BE185" s="554"/>
      <c r="BF185" s="554"/>
      <c r="BG185" s="554"/>
      <c r="BH185" s="554"/>
      <c r="BI185" s="554"/>
      <c r="BJ185" s="554"/>
      <c r="BK185" s="554"/>
      <c r="BL185" s="554"/>
      <c r="BM185" s="554"/>
      <c r="BN185" s="554"/>
      <c r="BO185" s="554"/>
      <c r="BP185" s="554"/>
      <c r="BQ185" s="554"/>
      <c r="BR185" s="554"/>
      <c r="BS185" s="554"/>
      <c r="BT185" s="554"/>
      <c r="BU185" s="554"/>
      <c r="BV185" s="554"/>
      <c r="BW185" s="554"/>
      <c r="BX185" s="554"/>
      <c r="BY185" s="554"/>
      <c r="BZ185" s="554"/>
      <c r="CA185" s="554"/>
      <c r="CB185" s="554"/>
      <c r="CC185" s="554"/>
      <c r="CD185" s="554"/>
      <c r="CE185" s="554"/>
      <c r="CF185" s="554"/>
      <c r="CG185" s="554"/>
      <c r="CH185" s="554"/>
      <c r="CI185" s="554"/>
      <c r="CJ185" s="554"/>
      <c r="CK185" s="554"/>
      <c r="CL185" s="554"/>
      <c r="CM185" s="554"/>
      <c r="CN185" s="554"/>
      <c r="CO185" s="554"/>
      <c r="CP185" s="554"/>
      <c r="CQ185" s="554"/>
      <c r="CR185" s="554"/>
      <c r="CS185" s="554"/>
      <c r="CT185" s="554"/>
      <c r="CU185" s="554"/>
      <c r="CV185" s="554"/>
      <c r="CW185" s="554"/>
      <c r="CX185" s="554"/>
      <c r="CY185" s="554"/>
      <c r="CZ185" s="554"/>
      <c r="DA185" s="554"/>
      <c r="DB185" s="115"/>
      <c r="DC185" s="115"/>
      <c r="DD185" s="115"/>
      <c r="DE185" s="115"/>
    </row>
    <row r="186" spans="1:109" ht="1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</row>
    <row r="187" spans="1:109" ht="14.25">
      <c r="A187" s="548" t="s">
        <v>281</v>
      </c>
      <c r="B187" s="548"/>
      <c r="C187" s="548"/>
      <c r="D187" s="548"/>
      <c r="E187" s="548"/>
      <c r="F187" s="548"/>
      <c r="G187" s="548"/>
      <c r="H187" s="548"/>
      <c r="I187" s="548"/>
      <c r="J187" s="548"/>
      <c r="K187" s="548"/>
      <c r="L187" s="548"/>
      <c r="M187" s="548"/>
      <c r="N187" s="548"/>
      <c r="O187" s="548"/>
      <c r="P187" s="548"/>
      <c r="Q187" s="548"/>
      <c r="R187" s="548"/>
      <c r="S187" s="548"/>
      <c r="T187" s="548"/>
      <c r="U187" s="548"/>
      <c r="V187" s="548"/>
      <c r="W187" s="548"/>
      <c r="X187" s="548"/>
      <c r="Y187" s="548"/>
      <c r="Z187" s="548"/>
      <c r="AA187" s="548"/>
      <c r="AB187" s="548"/>
      <c r="AC187" s="548"/>
      <c r="AD187" s="548"/>
      <c r="AE187" s="548"/>
      <c r="AF187" s="548"/>
      <c r="AG187" s="548"/>
      <c r="AH187" s="548"/>
      <c r="AI187" s="548"/>
      <c r="AJ187" s="548"/>
      <c r="AK187" s="548"/>
      <c r="AL187" s="548"/>
      <c r="AM187" s="548"/>
      <c r="AN187" s="548"/>
      <c r="AO187" s="548"/>
      <c r="AP187" s="548"/>
      <c r="AQ187" s="548"/>
      <c r="AR187" s="548"/>
      <c r="AS187" s="548"/>
      <c r="AT187" s="548"/>
      <c r="AU187" s="548"/>
      <c r="AV187" s="548"/>
      <c r="AW187" s="548"/>
      <c r="AX187" s="548"/>
      <c r="AY187" s="548"/>
      <c r="AZ187" s="548"/>
      <c r="BA187" s="548"/>
      <c r="BB187" s="548"/>
      <c r="BC187" s="548"/>
      <c r="BD187" s="548"/>
      <c r="BE187" s="548"/>
      <c r="BF187" s="548"/>
      <c r="BG187" s="548"/>
      <c r="BH187" s="548"/>
      <c r="BI187" s="548"/>
      <c r="BJ187" s="548"/>
      <c r="BK187" s="548"/>
      <c r="BL187" s="548"/>
      <c r="BM187" s="548"/>
      <c r="BN187" s="548"/>
      <c r="BO187" s="548"/>
      <c r="BP187" s="548"/>
      <c r="BQ187" s="548"/>
      <c r="BR187" s="548"/>
      <c r="BS187" s="548"/>
      <c r="BT187" s="548"/>
      <c r="BU187" s="548"/>
      <c r="BV187" s="548"/>
      <c r="BW187" s="548"/>
      <c r="BX187" s="548"/>
      <c r="BY187" s="548"/>
      <c r="BZ187" s="548"/>
      <c r="CA187" s="548"/>
      <c r="CB187" s="548"/>
      <c r="CC187" s="548"/>
      <c r="CD187" s="548"/>
      <c r="CE187" s="548"/>
      <c r="CF187" s="548"/>
      <c r="CG187" s="548"/>
      <c r="CH187" s="548"/>
      <c r="CI187" s="548"/>
      <c r="CJ187" s="548"/>
      <c r="CK187" s="548"/>
      <c r="CL187" s="548"/>
      <c r="CM187" s="548"/>
      <c r="CN187" s="548"/>
      <c r="CO187" s="548"/>
      <c r="CP187" s="548"/>
      <c r="CQ187" s="548"/>
      <c r="CR187" s="548"/>
      <c r="CS187" s="548"/>
      <c r="CT187" s="548"/>
      <c r="CU187" s="548"/>
      <c r="CV187" s="548"/>
      <c r="CW187" s="548"/>
      <c r="CX187" s="548"/>
      <c r="CY187" s="548"/>
      <c r="CZ187" s="548"/>
      <c r="DA187" s="548"/>
      <c r="DB187" s="115"/>
      <c r="DC187" s="115"/>
      <c r="DD187" s="115"/>
      <c r="DE187" s="115"/>
    </row>
    <row r="188" spans="1:109" ht="1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</row>
    <row r="189" spans="1:109" ht="12.75" customHeight="1">
      <c r="A189" s="526" t="s">
        <v>202</v>
      </c>
      <c r="B189" s="526"/>
      <c r="C189" s="526"/>
      <c r="D189" s="526"/>
      <c r="E189" s="526"/>
      <c r="F189" s="526"/>
      <c r="G189" s="526"/>
      <c r="H189" s="523" t="s">
        <v>260</v>
      </c>
      <c r="I189" s="524"/>
      <c r="J189" s="524"/>
      <c r="K189" s="524"/>
      <c r="L189" s="524"/>
      <c r="M189" s="524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  <c r="X189" s="524"/>
      <c r="Y189" s="524"/>
      <c r="Z189" s="524"/>
      <c r="AA189" s="524"/>
      <c r="AB189" s="524"/>
      <c r="AC189" s="524"/>
      <c r="AD189" s="524"/>
      <c r="AE189" s="524"/>
      <c r="AF189" s="524"/>
      <c r="AG189" s="524"/>
      <c r="AH189" s="524"/>
      <c r="AI189" s="524"/>
      <c r="AJ189" s="524"/>
      <c r="AK189" s="524"/>
      <c r="AL189" s="524"/>
      <c r="AM189" s="524"/>
      <c r="AN189" s="524"/>
      <c r="AO189" s="525"/>
      <c r="AP189" s="526" t="s">
        <v>282</v>
      </c>
      <c r="AQ189" s="526"/>
      <c r="AR189" s="526"/>
      <c r="AS189" s="526"/>
      <c r="AT189" s="526"/>
      <c r="AU189" s="526"/>
      <c r="AV189" s="526"/>
      <c r="AW189" s="526"/>
      <c r="AX189" s="526"/>
      <c r="AY189" s="526"/>
      <c r="AZ189" s="526"/>
      <c r="BA189" s="526"/>
      <c r="BB189" s="526"/>
      <c r="BC189" s="526"/>
      <c r="BD189" s="526"/>
      <c r="BE189" s="526"/>
      <c r="BF189" s="526" t="s">
        <v>283</v>
      </c>
      <c r="BG189" s="526"/>
      <c r="BH189" s="526"/>
      <c r="BI189" s="526"/>
      <c r="BJ189" s="526"/>
      <c r="BK189" s="526"/>
      <c r="BL189" s="526"/>
      <c r="BM189" s="526"/>
      <c r="BN189" s="526"/>
      <c r="BO189" s="526"/>
      <c r="BP189" s="526"/>
      <c r="BQ189" s="526"/>
      <c r="BR189" s="526"/>
      <c r="BS189" s="526"/>
      <c r="BT189" s="526"/>
      <c r="BU189" s="526"/>
      <c r="BV189" s="523" t="s">
        <v>284</v>
      </c>
      <c r="BW189" s="524"/>
      <c r="BX189" s="524"/>
      <c r="BY189" s="524"/>
      <c r="BZ189" s="524"/>
      <c r="CA189" s="524"/>
      <c r="CB189" s="524"/>
      <c r="CC189" s="524"/>
      <c r="CD189" s="524"/>
      <c r="CE189" s="524"/>
      <c r="CF189" s="524"/>
      <c r="CG189" s="524"/>
      <c r="CH189" s="524"/>
      <c r="CI189" s="524"/>
      <c r="CJ189" s="524"/>
      <c r="CK189" s="525"/>
      <c r="CL189" s="523" t="s">
        <v>207</v>
      </c>
      <c r="CM189" s="524"/>
      <c r="CN189" s="524"/>
      <c r="CO189" s="524"/>
      <c r="CP189" s="524"/>
      <c r="CQ189" s="524"/>
      <c r="CR189" s="524"/>
      <c r="CS189" s="524"/>
      <c r="CT189" s="524"/>
      <c r="CU189" s="524"/>
      <c r="CV189" s="524"/>
      <c r="CW189" s="524"/>
      <c r="CX189" s="524"/>
      <c r="CY189" s="524"/>
      <c r="CZ189" s="524"/>
      <c r="DA189" s="525"/>
      <c r="DB189" s="108"/>
      <c r="DC189" s="108"/>
      <c r="DD189" s="108"/>
      <c r="DE189" s="108"/>
    </row>
    <row r="190" spans="1:109" ht="12.75">
      <c r="A190" s="527">
        <v>1</v>
      </c>
      <c r="B190" s="527"/>
      <c r="C190" s="527"/>
      <c r="D190" s="527"/>
      <c r="E190" s="527"/>
      <c r="F190" s="527"/>
      <c r="G190" s="527"/>
      <c r="H190" s="527">
        <v>2</v>
      </c>
      <c r="I190" s="527"/>
      <c r="J190" s="527"/>
      <c r="K190" s="527"/>
      <c r="L190" s="527"/>
      <c r="M190" s="527"/>
      <c r="N190" s="527"/>
      <c r="O190" s="527"/>
      <c r="P190" s="527"/>
      <c r="Q190" s="527"/>
      <c r="R190" s="527"/>
      <c r="S190" s="527"/>
      <c r="T190" s="527"/>
      <c r="U190" s="527"/>
      <c r="V190" s="527"/>
      <c r="W190" s="527"/>
      <c r="X190" s="527"/>
      <c r="Y190" s="527"/>
      <c r="Z190" s="527"/>
      <c r="AA190" s="527"/>
      <c r="AB190" s="527"/>
      <c r="AC190" s="527"/>
      <c r="AD190" s="527"/>
      <c r="AE190" s="527"/>
      <c r="AF190" s="527"/>
      <c r="AG190" s="527"/>
      <c r="AH190" s="527"/>
      <c r="AI190" s="527"/>
      <c r="AJ190" s="527"/>
      <c r="AK190" s="527"/>
      <c r="AL190" s="527"/>
      <c r="AM190" s="527"/>
      <c r="AN190" s="527"/>
      <c r="AO190" s="527"/>
      <c r="AP190" s="527">
        <v>3</v>
      </c>
      <c r="AQ190" s="527"/>
      <c r="AR190" s="527"/>
      <c r="AS190" s="527"/>
      <c r="AT190" s="527"/>
      <c r="AU190" s="527"/>
      <c r="AV190" s="527"/>
      <c r="AW190" s="527"/>
      <c r="AX190" s="527"/>
      <c r="AY190" s="527"/>
      <c r="AZ190" s="527"/>
      <c r="BA190" s="527"/>
      <c r="BB190" s="527"/>
      <c r="BC190" s="527"/>
      <c r="BD190" s="527"/>
      <c r="BE190" s="527"/>
      <c r="BF190" s="542">
        <v>4</v>
      </c>
      <c r="BG190" s="543"/>
      <c r="BH190" s="543"/>
      <c r="BI190" s="543"/>
      <c r="BJ190" s="543"/>
      <c r="BK190" s="543"/>
      <c r="BL190" s="543"/>
      <c r="BM190" s="543"/>
      <c r="BN190" s="543"/>
      <c r="BO190" s="543"/>
      <c r="BP190" s="543"/>
      <c r="BQ190" s="543"/>
      <c r="BR190" s="543"/>
      <c r="BS190" s="543"/>
      <c r="BT190" s="543"/>
      <c r="BU190" s="544"/>
      <c r="BV190" s="542">
        <v>5</v>
      </c>
      <c r="BW190" s="543"/>
      <c r="BX190" s="543"/>
      <c r="BY190" s="543"/>
      <c r="BZ190" s="543"/>
      <c r="CA190" s="543"/>
      <c r="CB190" s="543"/>
      <c r="CC190" s="543"/>
      <c r="CD190" s="543"/>
      <c r="CE190" s="543"/>
      <c r="CF190" s="543"/>
      <c r="CG190" s="543"/>
      <c r="CH190" s="543"/>
      <c r="CI190" s="543"/>
      <c r="CJ190" s="543"/>
      <c r="CK190" s="544"/>
      <c r="CL190" s="542">
        <v>6</v>
      </c>
      <c r="CM190" s="543"/>
      <c r="CN190" s="543"/>
      <c r="CO190" s="543"/>
      <c r="CP190" s="543"/>
      <c r="CQ190" s="543"/>
      <c r="CR190" s="543"/>
      <c r="CS190" s="543"/>
      <c r="CT190" s="543"/>
      <c r="CU190" s="543"/>
      <c r="CV190" s="543"/>
      <c r="CW190" s="543"/>
      <c r="CX190" s="543"/>
      <c r="CY190" s="543"/>
      <c r="CZ190" s="543"/>
      <c r="DA190" s="544"/>
      <c r="DB190" s="109"/>
      <c r="DC190" s="109"/>
      <c r="DD190" s="109"/>
      <c r="DE190" s="109"/>
    </row>
    <row r="191" spans="1:109" ht="12.75" customHeight="1">
      <c r="A191" s="494" t="s">
        <v>208</v>
      </c>
      <c r="B191" s="494"/>
      <c r="C191" s="494"/>
      <c r="D191" s="494"/>
      <c r="E191" s="494"/>
      <c r="F191" s="494"/>
      <c r="G191" s="494"/>
      <c r="H191" s="484" t="s">
        <v>285</v>
      </c>
      <c r="I191" s="484"/>
      <c r="J191" s="484"/>
      <c r="K191" s="484"/>
      <c r="L191" s="484"/>
      <c r="M191" s="484"/>
      <c r="N191" s="484"/>
      <c r="O191" s="484"/>
      <c r="P191" s="484"/>
      <c r="Q191" s="484"/>
      <c r="R191" s="484"/>
      <c r="S191" s="484"/>
      <c r="T191" s="484"/>
      <c r="U191" s="484"/>
      <c r="V191" s="484"/>
      <c r="W191" s="484"/>
      <c r="X191" s="484"/>
      <c r="Y191" s="484"/>
      <c r="Z191" s="484"/>
      <c r="AA191" s="484"/>
      <c r="AB191" s="484"/>
      <c r="AC191" s="484"/>
      <c r="AD191" s="484"/>
      <c r="AE191" s="484"/>
      <c r="AF191" s="484"/>
      <c r="AG191" s="484"/>
      <c r="AH191" s="484"/>
      <c r="AI191" s="484"/>
      <c r="AJ191" s="484"/>
      <c r="AK191" s="484"/>
      <c r="AL191" s="484"/>
      <c r="AM191" s="484"/>
      <c r="AN191" s="484"/>
      <c r="AO191" s="484"/>
      <c r="AP191" s="498">
        <v>1</v>
      </c>
      <c r="AQ191" s="498"/>
      <c r="AR191" s="498"/>
      <c r="AS191" s="498"/>
      <c r="AT191" s="498"/>
      <c r="AU191" s="498"/>
      <c r="AV191" s="498"/>
      <c r="AW191" s="498"/>
      <c r="AX191" s="498"/>
      <c r="AY191" s="498"/>
      <c r="AZ191" s="498"/>
      <c r="BA191" s="498"/>
      <c r="BB191" s="498"/>
      <c r="BC191" s="498"/>
      <c r="BD191" s="498"/>
      <c r="BE191" s="498"/>
      <c r="BF191" s="498">
        <v>9</v>
      </c>
      <c r="BG191" s="498"/>
      <c r="BH191" s="498"/>
      <c r="BI191" s="498"/>
      <c r="BJ191" s="498"/>
      <c r="BK191" s="498"/>
      <c r="BL191" s="498"/>
      <c r="BM191" s="498"/>
      <c r="BN191" s="498"/>
      <c r="BO191" s="498"/>
      <c r="BP191" s="498"/>
      <c r="BQ191" s="498"/>
      <c r="BR191" s="498"/>
      <c r="BS191" s="498"/>
      <c r="BT191" s="498"/>
      <c r="BU191" s="498"/>
      <c r="BV191" s="495">
        <v>1545</v>
      </c>
      <c r="BW191" s="496"/>
      <c r="BX191" s="496"/>
      <c r="BY191" s="496"/>
      <c r="BZ191" s="496"/>
      <c r="CA191" s="496"/>
      <c r="CB191" s="496"/>
      <c r="CC191" s="496"/>
      <c r="CD191" s="496"/>
      <c r="CE191" s="496"/>
      <c r="CF191" s="496"/>
      <c r="CG191" s="496"/>
      <c r="CH191" s="496"/>
      <c r="CI191" s="496"/>
      <c r="CJ191" s="496"/>
      <c r="CK191" s="497"/>
      <c r="CL191" s="495">
        <v>19376.95</v>
      </c>
      <c r="CM191" s="496"/>
      <c r="CN191" s="496"/>
      <c r="CO191" s="496"/>
      <c r="CP191" s="496"/>
      <c r="CQ191" s="496"/>
      <c r="CR191" s="496"/>
      <c r="CS191" s="496"/>
      <c r="CT191" s="496"/>
      <c r="CU191" s="496"/>
      <c r="CV191" s="496"/>
      <c r="CW191" s="496"/>
      <c r="CX191" s="496"/>
      <c r="CY191" s="496"/>
      <c r="CZ191" s="496"/>
      <c r="DA191" s="497"/>
      <c r="DB191" s="110"/>
      <c r="DC191" s="110"/>
      <c r="DD191" s="110"/>
      <c r="DE191" s="110"/>
    </row>
    <row r="192" spans="1:109" ht="12.75">
      <c r="A192" s="494" t="s">
        <v>221</v>
      </c>
      <c r="B192" s="494"/>
      <c r="C192" s="494"/>
      <c r="D192" s="494"/>
      <c r="E192" s="494"/>
      <c r="F192" s="494"/>
      <c r="G192" s="494"/>
      <c r="H192" s="484"/>
      <c r="I192" s="484"/>
      <c r="J192" s="484"/>
      <c r="K192" s="484"/>
      <c r="L192" s="484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4"/>
      <c r="X192" s="484"/>
      <c r="Y192" s="484"/>
      <c r="Z192" s="484"/>
      <c r="AA192" s="484"/>
      <c r="AB192" s="484"/>
      <c r="AC192" s="484"/>
      <c r="AD192" s="484"/>
      <c r="AE192" s="484"/>
      <c r="AF192" s="484"/>
      <c r="AG192" s="484"/>
      <c r="AH192" s="484"/>
      <c r="AI192" s="484"/>
      <c r="AJ192" s="484"/>
      <c r="AK192" s="484"/>
      <c r="AL192" s="484"/>
      <c r="AM192" s="484"/>
      <c r="AN192" s="484"/>
      <c r="AO192" s="484"/>
      <c r="AP192" s="498"/>
      <c r="AQ192" s="498"/>
      <c r="AR192" s="498"/>
      <c r="AS192" s="498"/>
      <c r="AT192" s="498"/>
      <c r="AU192" s="498"/>
      <c r="AV192" s="498"/>
      <c r="AW192" s="498"/>
      <c r="AX192" s="498"/>
      <c r="AY192" s="498"/>
      <c r="AZ192" s="498"/>
      <c r="BA192" s="498"/>
      <c r="BB192" s="498"/>
      <c r="BC192" s="498"/>
      <c r="BD192" s="498"/>
      <c r="BE192" s="498"/>
      <c r="BF192" s="498"/>
      <c r="BG192" s="498"/>
      <c r="BH192" s="498"/>
      <c r="BI192" s="498"/>
      <c r="BJ192" s="498"/>
      <c r="BK192" s="498"/>
      <c r="BL192" s="498"/>
      <c r="BM192" s="498"/>
      <c r="BN192" s="498"/>
      <c r="BO192" s="498"/>
      <c r="BP192" s="498"/>
      <c r="BQ192" s="498"/>
      <c r="BR192" s="498"/>
      <c r="BS192" s="498"/>
      <c r="BT192" s="498"/>
      <c r="BU192" s="498"/>
      <c r="BV192" s="495"/>
      <c r="BW192" s="496"/>
      <c r="BX192" s="496"/>
      <c r="BY192" s="496"/>
      <c r="BZ192" s="496"/>
      <c r="CA192" s="496"/>
      <c r="CB192" s="496"/>
      <c r="CC192" s="496"/>
      <c r="CD192" s="496"/>
      <c r="CE192" s="496"/>
      <c r="CF192" s="496"/>
      <c r="CG192" s="496"/>
      <c r="CH192" s="496"/>
      <c r="CI192" s="496"/>
      <c r="CJ192" s="496"/>
      <c r="CK192" s="497"/>
      <c r="CL192" s="495"/>
      <c r="CM192" s="496"/>
      <c r="CN192" s="496"/>
      <c r="CO192" s="496"/>
      <c r="CP192" s="496"/>
      <c r="CQ192" s="496"/>
      <c r="CR192" s="496"/>
      <c r="CS192" s="496"/>
      <c r="CT192" s="496"/>
      <c r="CU192" s="496"/>
      <c r="CV192" s="496"/>
      <c r="CW192" s="496"/>
      <c r="CX192" s="496"/>
      <c r="CY192" s="496"/>
      <c r="CZ192" s="496"/>
      <c r="DA192" s="497"/>
      <c r="DB192" s="110"/>
      <c r="DC192" s="110"/>
      <c r="DD192" s="110"/>
      <c r="DE192" s="110"/>
    </row>
    <row r="193" spans="1:109" ht="12.75">
      <c r="A193" s="494"/>
      <c r="B193" s="494"/>
      <c r="C193" s="494"/>
      <c r="D193" s="494"/>
      <c r="E193" s="494"/>
      <c r="F193" s="494"/>
      <c r="G193" s="494"/>
      <c r="H193" s="596" t="s">
        <v>286</v>
      </c>
      <c r="I193" s="596"/>
      <c r="J193" s="596"/>
      <c r="K193" s="596"/>
      <c r="L193" s="596"/>
      <c r="M193" s="596"/>
      <c r="N193" s="596"/>
      <c r="O193" s="596"/>
      <c r="P193" s="596"/>
      <c r="Q193" s="596"/>
      <c r="R193" s="596"/>
      <c r="S193" s="596"/>
      <c r="T193" s="596"/>
      <c r="U193" s="596"/>
      <c r="V193" s="596"/>
      <c r="W193" s="596"/>
      <c r="X193" s="596"/>
      <c r="Y193" s="596"/>
      <c r="Z193" s="596"/>
      <c r="AA193" s="596"/>
      <c r="AB193" s="596"/>
      <c r="AC193" s="596"/>
      <c r="AD193" s="596"/>
      <c r="AE193" s="596"/>
      <c r="AF193" s="596"/>
      <c r="AG193" s="596"/>
      <c r="AH193" s="596"/>
      <c r="AI193" s="596"/>
      <c r="AJ193" s="596"/>
      <c r="AK193" s="596"/>
      <c r="AL193" s="596"/>
      <c r="AM193" s="596"/>
      <c r="AN193" s="596"/>
      <c r="AO193" s="596"/>
      <c r="AP193" s="498" t="s">
        <v>210</v>
      </c>
      <c r="AQ193" s="498"/>
      <c r="AR193" s="498"/>
      <c r="AS193" s="498"/>
      <c r="AT193" s="498"/>
      <c r="AU193" s="498"/>
      <c r="AV193" s="498"/>
      <c r="AW193" s="498"/>
      <c r="AX193" s="498"/>
      <c r="AY193" s="498"/>
      <c r="AZ193" s="498"/>
      <c r="BA193" s="498"/>
      <c r="BB193" s="498"/>
      <c r="BC193" s="498"/>
      <c r="BD193" s="498"/>
      <c r="BE193" s="498"/>
      <c r="BF193" s="498" t="s">
        <v>210</v>
      </c>
      <c r="BG193" s="498"/>
      <c r="BH193" s="498"/>
      <c r="BI193" s="498"/>
      <c r="BJ193" s="498"/>
      <c r="BK193" s="498"/>
      <c r="BL193" s="498"/>
      <c r="BM193" s="498"/>
      <c r="BN193" s="498"/>
      <c r="BO193" s="498"/>
      <c r="BP193" s="498"/>
      <c r="BQ193" s="498"/>
      <c r="BR193" s="498"/>
      <c r="BS193" s="498"/>
      <c r="BT193" s="498"/>
      <c r="BU193" s="498"/>
      <c r="BV193" s="495" t="s">
        <v>210</v>
      </c>
      <c r="BW193" s="496"/>
      <c r="BX193" s="496"/>
      <c r="BY193" s="496"/>
      <c r="BZ193" s="496"/>
      <c r="CA193" s="496"/>
      <c r="CB193" s="496"/>
      <c r="CC193" s="496"/>
      <c r="CD193" s="496"/>
      <c r="CE193" s="496"/>
      <c r="CF193" s="496"/>
      <c r="CG193" s="496"/>
      <c r="CH193" s="496"/>
      <c r="CI193" s="496"/>
      <c r="CJ193" s="496"/>
      <c r="CK193" s="497"/>
      <c r="CL193" s="520">
        <f>CL191</f>
        <v>19376.95</v>
      </c>
      <c r="CM193" s="521"/>
      <c r="CN193" s="521"/>
      <c r="CO193" s="521"/>
      <c r="CP193" s="521"/>
      <c r="CQ193" s="521"/>
      <c r="CR193" s="521"/>
      <c r="CS193" s="521"/>
      <c r="CT193" s="521"/>
      <c r="CU193" s="521"/>
      <c r="CV193" s="521"/>
      <c r="CW193" s="521"/>
      <c r="CX193" s="521"/>
      <c r="CY193" s="521"/>
      <c r="CZ193" s="521"/>
      <c r="DA193" s="522"/>
      <c r="DB193" s="110">
        <v>49793.02</v>
      </c>
      <c r="DC193" s="110">
        <f>CL193-DB193</f>
        <v>-30416.069999999996</v>
      </c>
      <c r="DD193" s="110"/>
      <c r="DE193" s="110"/>
    </row>
    <row r="194" spans="1:109" ht="12.75">
      <c r="A194" s="111"/>
      <c r="B194" s="111"/>
      <c r="C194" s="111"/>
      <c r="D194" s="111"/>
      <c r="E194" s="111"/>
      <c r="F194" s="111"/>
      <c r="G194" s="111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0"/>
      <c r="DC194" s="110"/>
      <c r="DD194" s="110"/>
      <c r="DE194" s="110"/>
    </row>
    <row r="195" spans="1:109" ht="14.25">
      <c r="A195" s="548" t="s">
        <v>278</v>
      </c>
      <c r="B195" s="548"/>
      <c r="C195" s="548"/>
      <c r="D195" s="548"/>
      <c r="E195" s="548"/>
      <c r="F195" s="548"/>
      <c r="G195" s="548"/>
      <c r="H195" s="548"/>
      <c r="I195" s="548"/>
      <c r="J195" s="548"/>
      <c r="K195" s="548"/>
      <c r="L195" s="548"/>
      <c r="M195" s="548"/>
      <c r="N195" s="548"/>
      <c r="O195" s="548"/>
      <c r="P195" s="548"/>
      <c r="Q195" s="548"/>
      <c r="R195" s="548"/>
      <c r="S195" s="548"/>
      <c r="T195" s="548"/>
      <c r="U195" s="548"/>
      <c r="V195" s="548"/>
      <c r="W195" s="548"/>
      <c r="X195" s="548"/>
      <c r="Y195" s="548"/>
      <c r="Z195" s="548"/>
      <c r="AA195" s="548"/>
      <c r="AB195" s="548"/>
      <c r="AC195" s="548"/>
      <c r="AD195" s="548"/>
      <c r="AE195" s="548"/>
      <c r="AF195" s="548"/>
      <c r="AG195" s="548"/>
      <c r="AH195" s="548"/>
      <c r="AI195" s="548"/>
      <c r="AJ195" s="548"/>
      <c r="AK195" s="548"/>
      <c r="AL195" s="548"/>
      <c r="AM195" s="548"/>
      <c r="AN195" s="548"/>
      <c r="AO195" s="548"/>
      <c r="AP195" s="548"/>
      <c r="AQ195" s="548"/>
      <c r="AR195" s="548"/>
      <c r="AS195" s="548"/>
      <c r="AT195" s="548"/>
      <c r="AU195" s="548"/>
      <c r="AV195" s="548"/>
      <c r="AW195" s="548"/>
      <c r="AX195" s="548"/>
      <c r="AY195" s="548"/>
      <c r="AZ195" s="548"/>
      <c r="BA195" s="548"/>
      <c r="BB195" s="548"/>
      <c r="BC195" s="548"/>
      <c r="BD195" s="548"/>
      <c r="BE195" s="548"/>
      <c r="BF195" s="548"/>
      <c r="BG195" s="548"/>
      <c r="BH195" s="548"/>
      <c r="BI195" s="548"/>
      <c r="BJ195" s="548"/>
      <c r="BK195" s="548"/>
      <c r="BL195" s="548"/>
      <c r="BM195" s="548"/>
      <c r="BN195" s="548"/>
      <c r="BO195" s="548"/>
      <c r="BP195" s="548"/>
      <c r="BQ195" s="548"/>
      <c r="BR195" s="548"/>
      <c r="BS195" s="548"/>
      <c r="BT195" s="548"/>
      <c r="BU195" s="548"/>
      <c r="BV195" s="548"/>
      <c r="BW195" s="548"/>
      <c r="BX195" s="548"/>
      <c r="BY195" s="548"/>
      <c r="BZ195" s="548"/>
      <c r="CA195" s="548"/>
      <c r="CB195" s="548"/>
      <c r="CC195" s="548"/>
      <c r="CD195" s="548"/>
      <c r="CE195" s="548"/>
      <c r="CF195" s="548"/>
      <c r="CG195" s="548"/>
      <c r="CH195" s="548"/>
      <c r="CI195" s="548"/>
      <c r="CJ195" s="548"/>
      <c r="CK195" s="548"/>
      <c r="CL195" s="548"/>
      <c r="CM195" s="548"/>
      <c r="CN195" s="548"/>
      <c r="CO195" s="548"/>
      <c r="CP195" s="548"/>
      <c r="CQ195" s="548"/>
      <c r="CR195" s="548"/>
      <c r="CS195" s="548"/>
      <c r="CT195" s="548"/>
      <c r="CU195" s="548"/>
      <c r="CV195" s="548"/>
      <c r="CW195" s="548"/>
      <c r="CX195" s="548"/>
      <c r="CY195" s="548"/>
      <c r="CZ195" s="548"/>
      <c r="DA195" s="548"/>
      <c r="DB195" s="110"/>
      <c r="DC195" s="110"/>
      <c r="DD195" s="110"/>
      <c r="DE195" s="110"/>
    </row>
    <row r="196" spans="1:109" ht="1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10"/>
      <c r="DC196" s="110"/>
      <c r="DD196" s="110"/>
      <c r="DE196" s="110"/>
    </row>
    <row r="197" spans="1:109" ht="14.25">
      <c r="A197" s="115" t="s">
        <v>223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555" t="s">
        <v>279</v>
      </c>
      <c r="Y197" s="555"/>
      <c r="Z197" s="555"/>
      <c r="AA197" s="555"/>
      <c r="AB197" s="555"/>
      <c r="AC197" s="555"/>
      <c r="AD197" s="555"/>
      <c r="AE197" s="555"/>
      <c r="AF197" s="555"/>
      <c r="AG197" s="555"/>
      <c r="AH197" s="555"/>
      <c r="AI197" s="555"/>
      <c r="AJ197" s="555"/>
      <c r="AK197" s="555"/>
      <c r="AL197" s="555"/>
      <c r="AM197" s="555"/>
      <c r="AN197" s="555"/>
      <c r="AO197" s="555"/>
      <c r="AP197" s="555"/>
      <c r="AQ197" s="555"/>
      <c r="AR197" s="555"/>
      <c r="AS197" s="555"/>
      <c r="AT197" s="555"/>
      <c r="AU197" s="555"/>
      <c r="AV197" s="555"/>
      <c r="AW197" s="555"/>
      <c r="AX197" s="555"/>
      <c r="AY197" s="555"/>
      <c r="AZ197" s="555"/>
      <c r="BA197" s="555"/>
      <c r="BB197" s="555"/>
      <c r="BC197" s="555"/>
      <c r="BD197" s="555"/>
      <c r="BE197" s="555"/>
      <c r="BF197" s="555"/>
      <c r="BG197" s="555"/>
      <c r="BH197" s="555"/>
      <c r="BI197" s="555"/>
      <c r="BJ197" s="555"/>
      <c r="BK197" s="555"/>
      <c r="BL197" s="555"/>
      <c r="BM197" s="555"/>
      <c r="BN197" s="555"/>
      <c r="BO197" s="555"/>
      <c r="BP197" s="555"/>
      <c r="BQ197" s="555"/>
      <c r="BR197" s="555"/>
      <c r="BS197" s="555"/>
      <c r="BT197" s="555"/>
      <c r="BU197" s="555"/>
      <c r="BV197" s="555"/>
      <c r="BW197" s="555"/>
      <c r="BX197" s="555"/>
      <c r="BY197" s="555"/>
      <c r="BZ197" s="555"/>
      <c r="CA197" s="555"/>
      <c r="CB197" s="555"/>
      <c r="CC197" s="555"/>
      <c r="CD197" s="555"/>
      <c r="CE197" s="555"/>
      <c r="CF197" s="555"/>
      <c r="CG197" s="555"/>
      <c r="CH197" s="555"/>
      <c r="CI197" s="555"/>
      <c r="CJ197" s="555"/>
      <c r="CK197" s="555"/>
      <c r="CL197" s="555"/>
      <c r="CM197" s="555"/>
      <c r="CN197" s="555"/>
      <c r="CO197" s="555"/>
      <c r="CP197" s="555"/>
      <c r="CQ197" s="555"/>
      <c r="CR197" s="555"/>
      <c r="CS197" s="555"/>
      <c r="CT197" s="555"/>
      <c r="CU197" s="555"/>
      <c r="CV197" s="555"/>
      <c r="CW197" s="555"/>
      <c r="CX197" s="555"/>
      <c r="CY197" s="555"/>
      <c r="CZ197" s="555"/>
      <c r="DA197" s="555"/>
      <c r="DB197" s="110"/>
      <c r="DC197" s="110"/>
      <c r="DD197" s="110"/>
      <c r="DE197" s="110"/>
    </row>
    <row r="198" spans="1:109" ht="14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10"/>
      <c r="DC198" s="110"/>
      <c r="DD198" s="110"/>
      <c r="DE198" s="110"/>
    </row>
    <row r="199" spans="1:109" ht="14.25">
      <c r="A199" s="546" t="s">
        <v>225</v>
      </c>
      <c r="B199" s="546"/>
      <c r="C199" s="546"/>
      <c r="D199" s="546"/>
      <c r="E199" s="546"/>
      <c r="F199" s="546"/>
      <c r="G199" s="546"/>
      <c r="H199" s="546"/>
      <c r="I199" s="546"/>
      <c r="J199" s="546"/>
      <c r="K199" s="546"/>
      <c r="L199" s="546"/>
      <c r="M199" s="546"/>
      <c r="N199" s="546"/>
      <c r="O199" s="546"/>
      <c r="P199" s="546"/>
      <c r="Q199" s="546"/>
      <c r="R199" s="546"/>
      <c r="S199" s="546"/>
      <c r="T199" s="546"/>
      <c r="U199" s="546"/>
      <c r="V199" s="546"/>
      <c r="W199" s="546"/>
      <c r="X199" s="546"/>
      <c r="Y199" s="546"/>
      <c r="Z199" s="546"/>
      <c r="AA199" s="546"/>
      <c r="AB199" s="546"/>
      <c r="AC199" s="546"/>
      <c r="AD199" s="546"/>
      <c r="AE199" s="546"/>
      <c r="AF199" s="546"/>
      <c r="AG199" s="546"/>
      <c r="AH199" s="546"/>
      <c r="AI199" s="546"/>
      <c r="AJ199" s="546"/>
      <c r="AK199" s="546"/>
      <c r="AL199" s="546"/>
      <c r="AM199" s="546"/>
      <c r="AN199" s="546"/>
      <c r="AO199" s="546"/>
      <c r="AP199" s="554" t="s">
        <v>250</v>
      </c>
      <c r="AQ199" s="554"/>
      <c r="AR199" s="554"/>
      <c r="AS199" s="554"/>
      <c r="AT199" s="554"/>
      <c r="AU199" s="554"/>
      <c r="AV199" s="554"/>
      <c r="AW199" s="554"/>
      <c r="AX199" s="554"/>
      <c r="AY199" s="554"/>
      <c r="AZ199" s="554"/>
      <c r="BA199" s="554"/>
      <c r="BB199" s="554"/>
      <c r="BC199" s="554"/>
      <c r="BD199" s="554"/>
      <c r="BE199" s="554"/>
      <c r="BF199" s="554"/>
      <c r="BG199" s="554"/>
      <c r="BH199" s="554"/>
      <c r="BI199" s="554"/>
      <c r="BJ199" s="554"/>
      <c r="BK199" s="554"/>
      <c r="BL199" s="554"/>
      <c r="BM199" s="554"/>
      <c r="BN199" s="554"/>
      <c r="BO199" s="554"/>
      <c r="BP199" s="554"/>
      <c r="BQ199" s="554"/>
      <c r="BR199" s="554"/>
      <c r="BS199" s="554"/>
      <c r="BT199" s="554"/>
      <c r="BU199" s="554"/>
      <c r="BV199" s="554"/>
      <c r="BW199" s="554"/>
      <c r="BX199" s="554"/>
      <c r="BY199" s="554"/>
      <c r="BZ199" s="554"/>
      <c r="CA199" s="554"/>
      <c r="CB199" s="554"/>
      <c r="CC199" s="554"/>
      <c r="CD199" s="554"/>
      <c r="CE199" s="554"/>
      <c r="CF199" s="554"/>
      <c r="CG199" s="554"/>
      <c r="CH199" s="554"/>
      <c r="CI199" s="554"/>
      <c r="CJ199" s="554"/>
      <c r="CK199" s="554"/>
      <c r="CL199" s="554"/>
      <c r="CM199" s="554"/>
      <c r="CN199" s="554"/>
      <c r="CO199" s="554"/>
      <c r="CP199" s="554"/>
      <c r="CQ199" s="554"/>
      <c r="CR199" s="554"/>
      <c r="CS199" s="554"/>
      <c r="CT199" s="554"/>
      <c r="CU199" s="554"/>
      <c r="CV199" s="554"/>
      <c r="CW199" s="554"/>
      <c r="CX199" s="554"/>
      <c r="CY199" s="554"/>
      <c r="CZ199" s="554"/>
      <c r="DA199" s="554"/>
      <c r="DB199" s="110"/>
      <c r="DC199" s="110"/>
      <c r="DD199" s="110"/>
      <c r="DE199" s="110"/>
    </row>
    <row r="200" spans="1:109" ht="1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10"/>
      <c r="DC200" s="110"/>
      <c r="DD200" s="110"/>
      <c r="DE200" s="110"/>
    </row>
    <row r="201" spans="1:109" ht="14.25">
      <c r="A201" s="548" t="s">
        <v>281</v>
      </c>
      <c r="B201" s="548"/>
      <c r="C201" s="548"/>
      <c r="D201" s="548"/>
      <c r="E201" s="548"/>
      <c r="F201" s="548"/>
      <c r="G201" s="548"/>
      <c r="H201" s="548"/>
      <c r="I201" s="548"/>
      <c r="J201" s="548"/>
      <c r="K201" s="548"/>
      <c r="L201" s="548"/>
      <c r="M201" s="548"/>
      <c r="N201" s="548"/>
      <c r="O201" s="548"/>
      <c r="P201" s="548"/>
      <c r="Q201" s="548"/>
      <c r="R201" s="548"/>
      <c r="S201" s="548"/>
      <c r="T201" s="548"/>
      <c r="U201" s="548"/>
      <c r="V201" s="548"/>
      <c r="W201" s="548"/>
      <c r="X201" s="548"/>
      <c r="Y201" s="548"/>
      <c r="Z201" s="548"/>
      <c r="AA201" s="548"/>
      <c r="AB201" s="548"/>
      <c r="AC201" s="548"/>
      <c r="AD201" s="548"/>
      <c r="AE201" s="548"/>
      <c r="AF201" s="548"/>
      <c r="AG201" s="548"/>
      <c r="AH201" s="548"/>
      <c r="AI201" s="548"/>
      <c r="AJ201" s="548"/>
      <c r="AK201" s="548"/>
      <c r="AL201" s="548"/>
      <c r="AM201" s="548"/>
      <c r="AN201" s="548"/>
      <c r="AO201" s="548"/>
      <c r="AP201" s="548"/>
      <c r="AQ201" s="548"/>
      <c r="AR201" s="548"/>
      <c r="AS201" s="548"/>
      <c r="AT201" s="548"/>
      <c r="AU201" s="548"/>
      <c r="AV201" s="548"/>
      <c r="AW201" s="548"/>
      <c r="AX201" s="548"/>
      <c r="AY201" s="548"/>
      <c r="AZ201" s="548"/>
      <c r="BA201" s="548"/>
      <c r="BB201" s="548"/>
      <c r="BC201" s="548"/>
      <c r="BD201" s="548"/>
      <c r="BE201" s="548"/>
      <c r="BF201" s="548"/>
      <c r="BG201" s="548"/>
      <c r="BH201" s="548"/>
      <c r="BI201" s="548"/>
      <c r="BJ201" s="548"/>
      <c r="BK201" s="548"/>
      <c r="BL201" s="548"/>
      <c r="BM201" s="548"/>
      <c r="BN201" s="548"/>
      <c r="BO201" s="548"/>
      <c r="BP201" s="548"/>
      <c r="BQ201" s="548"/>
      <c r="BR201" s="548"/>
      <c r="BS201" s="548"/>
      <c r="BT201" s="548"/>
      <c r="BU201" s="548"/>
      <c r="BV201" s="548"/>
      <c r="BW201" s="548"/>
      <c r="BX201" s="548"/>
      <c r="BY201" s="548"/>
      <c r="BZ201" s="548"/>
      <c r="CA201" s="548"/>
      <c r="CB201" s="548"/>
      <c r="CC201" s="548"/>
      <c r="CD201" s="548"/>
      <c r="CE201" s="548"/>
      <c r="CF201" s="548"/>
      <c r="CG201" s="548"/>
      <c r="CH201" s="548"/>
      <c r="CI201" s="548"/>
      <c r="CJ201" s="548"/>
      <c r="CK201" s="548"/>
      <c r="CL201" s="548"/>
      <c r="CM201" s="548"/>
      <c r="CN201" s="548"/>
      <c r="CO201" s="548"/>
      <c r="CP201" s="548"/>
      <c r="CQ201" s="548"/>
      <c r="CR201" s="548"/>
      <c r="CS201" s="548"/>
      <c r="CT201" s="548"/>
      <c r="CU201" s="548"/>
      <c r="CV201" s="548"/>
      <c r="CW201" s="548"/>
      <c r="CX201" s="548"/>
      <c r="CY201" s="548"/>
      <c r="CZ201" s="548"/>
      <c r="DA201" s="548"/>
      <c r="DB201" s="110"/>
      <c r="DC201" s="110"/>
      <c r="DD201" s="110"/>
      <c r="DE201" s="110"/>
    </row>
    <row r="202" spans="1:109" ht="1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10"/>
      <c r="DC202" s="110"/>
      <c r="DD202" s="110"/>
      <c r="DE202" s="110"/>
    </row>
    <row r="203" spans="1:109" ht="12.75" customHeight="1">
      <c r="A203" s="526" t="s">
        <v>202</v>
      </c>
      <c r="B203" s="526"/>
      <c r="C203" s="526"/>
      <c r="D203" s="526"/>
      <c r="E203" s="526"/>
      <c r="F203" s="526"/>
      <c r="G203" s="526"/>
      <c r="H203" s="523" t="s">
        <v>260</v>
      </c>
      <c r="I203" s="524"/>
      <c r="J203" s="524"/>
      <c r="K203" s="524"/>
      <c r="L203" s="524"/>
      <c r="M203" s="524"/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  <c r="X203" s="524"/>
      <c r="Y203" s="524"/>
      <c r="Z203" s="524"/>
      <c r="AA203" s="524"/>
      <c r="AB203" s="524"/>
      <c r="AC203" s="524"/>
      <c r="AD203" s="524"/>
      <c r="AE203" s="524"/>
      <c r="AF203" s="524"/>
      <c r="AG203" s="524"/>
      <c r="AH203" s="524"/>
      <c r="AI203" s="524"/>
      <c r="AJ203" s="524"/>
      <c r="AK203" s="524"/>
      <c r="AL203" s="524"/>
      <c r="AM203" s="524"/>
      <c r="AN203" s="524"/>
      <c r="AO203" s="525"/>
      <c r="AP203" s="526" t="s">
        <v>282</v>
      </c>
      <c r="AQ203" s="526"/>
      <c r="AR203" s="526"/>
      <c r="AS203" s="526"/>
      <c r="AT203" s="526"/>
      <c r="AU203" s="526"/>
      <c r="AV203" s="526"/>
      <c r="AW203" s="526"/>
      <c r="AX203" s="526"/>
      <c r="AY203" s="526"/>
      <c r="AZ203" s="526"/>
      <c r="BA203" s="526"/>
      <c r="BB203" s="526"/>
      <c r="BC203" s="526"/>
      <c r="BD203" s="526"/>
      <c r="BE203" s="526"/>
      <c r="BF203" s="526" t="s">
        <v>283</v>
      </c>
      <c r="BG203" s="526"/>
      <c r="BH203" s="526"/>
      <c r="BI203" s="526"/>
      <c r="BJ203" s="526"/>
      <c r="BK203" s="526"/>
      <c r="BL203" s="526"/>
      <c r="BM203" s="526"/>
      <c r="BN203" s="526"/>
      <c r="BO203" s="526"/>
      <c r="BP203" s="526"/>
      <c r="BQ203" s="526"/>
      <c r="BR203" s="526"/>
      <c r="BS203" s="526"/>
      <c r="BT203" s="526"/>
      <c r="BU203" s="526"/>
      <c r="BV203" s="523" t="s">
        <v>284</v>
      </c>
      <c r="BW203" s="524"/>
      <c r="BX203" s="524"/>
      <c r="BY203" s="524"/>
      <c r="BZ203" s="524"/>
      <c r="CA203" s="524"/>
      <c r="CB203" s="524"/>
      <c r="CC203" s="524"/>
      <c r="CD203" s="524"/>
      <c r="CE203" s="524"/>
      <c r="CF203" s="524"/>
      <c r="CG203" s="524"/>
      <c r="CH203" s="524"/>
      <c r="CI203" s="524"/>
      <c r="CJ203" s="524"/>
      <c r="CK203" s="525"/>
      <c r="CL203" s="523" t="s">
        <v>207</v>
      </c>
      <c r="CM203" s="524"/>
      <c r="CN203" s="524"/>
      <c r="CO203" s="524"/>
      <c r="CP203" s="524"/>
      <c r="CQ203" s="524"/>
      <c r="CR203" s="524"/>
      <c r="CS203" s="524"/>
      <c r="CT203" s="524"/>
      <c r="CU203" s="524"/>
      <c r="CV203" s="524"/>
      <c r="CW203" s="524"/>
      <c r="CX203" s="524"/>
      <c r="CY203" s="524"/>
      <c r="CZ203" s="524"/>
      <c r="DA203" s="525"/>
      <c r="DB203" s="110"/>
      <c r="DC203" s="110"/>
      <c r="DD203" s="110"/>
      <c r="DE203" s="110"/>
    </row>
    <row r="204" spans="1:109" ht="12.75">
      <c r="A204" s="527">
        <v>1</v>
      </c>
      <c r="B204" s="527"/>
      <c r="C204" s="527"/>
      <c r="D204" s="527"/>
      <c r="E204" s="527"/>
      <c r="F204" s="527"/>
      <c r="G204" s="527"/>
      <c r="H204" s="527">
        <v>2</v>
      </c>
      <c r="I204" s="527"/>
      <c r="J204" s="527"/>
      <c r="K204" s="527"/>
      <c r="L204" s="527"/>
      <c r="M204" s="527"/>
      <c r="N204" s="527"/>
      <c r="O204" s="527"/>
      <c r="P204" s="527"/>
      <c r="Q204" s="527"/>
      <c r="R204" s="527"/>
      <c r="S204" s="527"/>
      <c r="T204" s="527"/>
      <c r="U204" s="527"/>
      <c r="V204" s="527"/>
      <c r="W204" s="527"/>
      <c r="X204" s="527"/>
      <c r="Y204" s="527"/>
      <c r="Z204" s="527"/>
      <c r="AA204" s="527"/>
      <c r="AB204" s="527"/>
      <c r="AC204" s="527"/>
      <c r="AD204" s="527"/>
      <c r="AE204" s="527"/>
      <c r="AF204" s="527"/>
      <c r="AG204" s="527"/>
      <c r="AH204" s="527"/>
      <c r="AI204" s="527"/>
      <c r="AJ204" s="527"/>
      <c r="AK204" s="527"/>
      <c r="AL204" s="527"/>
      <c r="AM204" s="527"/>
      <c r="AN204" s="527"/>
      <c r="AO204" s="527"/>
      <c r="AP204" s="527">
        <v>3</v>
      </c>
      <c r="AQ204" s="527"/>
      <c r="AR204" s="527"/>
      <c r="AS204" s="527"/>
      <c r="AT204" s="527"/>
      <c r="AU204" s="527"/>
      <c r="AV204" s="527"/>
      <c r="AW204" s="527"/>
      <c r="AX204" s="527"/>
      <c r="AY204" s="527"/>
      <c r="AZ204" s="527"/>
      <c r="BA204" s="527"/>
      <c r="BB204" s="527"/>
      <c r="BC204" s="527"/>
      <c r="BD204" s="527"/>
      <c r="BE204" s="527"/>
      <c r="BF204" s="542">
        <v>4</v>
      </c>
      <c r="BG204" s="543"/>
      <c r="BH204" s="543"/>
      <c r="BI204" s="543"/>
      <c r="BJ204" s="543"/>
      <c r="BK204" s="543"/>
      <c r="BL204" s="543"/>
      <c r="BM204" s="543"/>
      <c r="BN204" s="543"/>
      <c r="BO204" s="543"/>
      <c r="BP204" s="543"/>
      <c r="BQ204" s="543"/>
      <c r="BR204" s="543"/>
      <c r="BS204" s="543"/>
      <c r="BT204" s="543"/>
      <c r="BU204" s="544"/>
      <c r="BV204" s="542">
        <v>5</v>
      </c>
      <c r="BW204" s="543"/>
      <c r="BX204" s="543"/>
      <c r="BY204" s="543"/>
      <c r="BZ204" s="543"/>
      <c r="CA204" s="543"/>
      <c r="CB204" s="543"/>
      <c r="CC204" s="543"/>
      <c r="CD204" s="543"/>
      <c r="CE204" s="543"/>
      <c r="CF204" s="543"/>
      <c r="CG204" s="543"/>
      <c r="CH204" s="543"/>
      <c r="CI204" s="543"/>
      <c r="CJ204" s="543"/>
      <c r="CK204" s="544"/>
      <c r="CL204" s="542">
        <v>6</v>
      </c>
      <c r="CM204" s="543"/>
      <c r="CN204" s="543"/>
      <c r="CO204" s="543"/>
      <c r="CP204" s="543"/>
      <c r="CQ204" s="543"/>
      <c r="CR204" s="543"/>
      <c r="CS204" s="543"/>
      <c r="CT204" s="543"/>
      <c r="CU204" s="543"/>
      <c r="CV204" s="543"/>
      <c r="CW204" s="543"/>
      <c r="CX204" s="543"/>
      <c r="CY204" s="543"/>
      <c r="CZ204" s="543"/>
      <c r="DA204" s="544"/>
      <c r="DB204" s="110"/>
      <c r="DC204" s="110"/>
      <c r="DD204" s="110"/>
      <c r="DE204" s="110"/>
    </row>
    <row r="205" spans="1:109" ht="12.75" customHeight="1">
      <c r="A205" s="494" t="s">
        <v>208</v>
      </c>
      <c r="B205" s="494"/>
      <c r="C205" s="494"/>
      <c r="D205" s="494"/>
      <c r="E205" s="494"/>
      <c r="F205" s="494"/>
      <c r="G205" s="494"/>
      <c r="H205" s="484" t="s">
        <v>285</v>
      </c>
      <c r="I205" s="484"/>
      <c r="J205" s="484"/>
      <c r="K205" s="484"/>
      <c r="L205" s="484"/>
      <c r="M205" s="484"/>
      <c r="N205" s="484"/>
      <c r="O205" s="484"/>
      <c r="P205" s="484"/>
      <c r="Q205" s="484"/>
      <c r="R205" s="484"/>
      <c r="S205" s="484"/>
      <c r="T205" s="484"/>
      <c r="U205" s="484"/>
      <c r="V205" s="484"/>
      <c r="W205" s="484"/>
      <c r="X205" s="484"/>
      <c r="Y205" s="484"/>
      <c r="Z205" s="484"/>
      <c r="AA205" s="484"/>
      <c r="AB205" s="484"/>
      <c r="AC205" s="484"/>
      <c r="AD205" s="484"/>
      <c r="AE205" s="484"/>
      <c r="AF205" s="484"/>
      <c r="AG205" s="484"/>
      <c r="AH205" s="484"/>
      <c r="AI205" s="484"/>
      <c r="AJ205" s="484"/>
      <c r="AK205" s="484"/>
      <c r="AL205" s="484"/>
      <c r="AM205" s="484"/>
      <c r="AN205" s="484"/>
      <c r="AO205" s="484"/>
      <c r="AP205" s="498">
        <v>3</v>
      </c>
      <c r="AQ205" s="498"/>
      <c r="AR205" s="498"/>
      <c r="AS205" s="498"/>
      <c r="AT205" s="498"/>
      <c r="AU205" s="498"/>
      <c r="AV205" s="498"/>
      <c r="AW205" s="498"/>
      <c r="AX205" s="498"/>
      <c r="AY205" s="498"/>
      <c r="AZ205" s="498"/>
      <c r="BA205" s="498"/>
      <c r="BB205" s="498"/>
      <c r="BC205" s="498"/>
      <c r="BD205" s="498"/>
      <c r="BE205" s="498"/>
      <c r="BF205" s="498">
        <v>12</v>
      </c>
      <c r="BG205" s="498"/>
      <c r="BH205" s="498"/>
      <c r="BI205" s="498"/>
      <c r="BJ205" s="498"/>
      <c r="BK205" s="498"/>
      <c r="BL205" s="498"/>
      <c r="BM205" s="498"/>
      <c r="BN205" s="498"/>
      <c r="BO205" s="498"/>
      <c r="BP205" s="498"/>
      <c r="BQ205" s="498"/>
      <c r="BR205" s="498"/>
      <c r="BS205" s="498"/>
      <c r="BT205" s="498"/>
      <c r="BU205" s="498"/>
      <c r="BV205" s="495">
        <v>1250</v>
      </c>
      <c r="BW205" s="496"/>
      <c r="BX205" s="496"/>
      <c r="BY205" s="496"/>
      <c r="BZ205" s="496"/>
      <c r="CA205" s="496"/>
      <c r="CB205" s="496"/>
      <c r="CC205" s="496"/>
      <c r="CD205" s="496"/>
      <c r="CE205" s="496"/>
      <c r="CF205" s="496"/>
      <c r="CG205" s="496"/>
      <c r="CH205" s="496"/>
      <c r="CI205" s="496"/>
      <c r="CJ205" s="496"/>
      <c r="CK205" s="497"/>
      <c r="CL205" s="495">
        <f>AP205*BF205*BV205+51.22+9342.33</f>
        <v>54393.55</v>
      </c>
      <c r="CM205" s="496"/>
      <c r="CN205" s="496"/>
      <c r="CO205" s="496"/>
      <c r="CP205" s="496"/>
      <c r="CQ205" s="496"/>
      <c r="CR205" s="496"/>
      <c r="CS205" s="496"/>
      <c r="CT205" s="496"/>
      <c r="CU205" s="496"/>
      <c r="CV205" s="496"/>
      <c r="CW205" s="496"/>
      <c r="CX205" s="496"/>
      <c r="CY205" s="496"/>
      <c r="CZ205" s="496"/>
      <c r="DA205" s="497"/>
      <c r="DB205" s="110"/>
      <c r="DC205" s="110"/>
      <c r="DD205" s="110"/>
      <c r="DE205" s="110"/>
    </row>
    <row r="206" spans="1:109" ht="12.75" customHeight="1">
      <c r="A206" s="590" t="s">
        <v>220</v>
      </c>
      <c r="B206" s="590"/>
      <c r="C206" s="590"/>
      <c r="D206" s="590"/>
      <c r="E206" s="590"/>
      <c r="F206" s="590"/>
      <c r="G206" s="590"/>
      <c r="H206" s="484" t="s">
        <v>287</v>
      </c>
      <c r="I206" s="484"/>
      <c r="J206" s="484"/>
      <c r="K206" s="484"/>
      <c r="L206" s="484"/>
      <c r="M206" s="484"/>
      <c r="N206" s="484"/>
      <c r="O206" s="484"/>
      <c r="P206" s="484"/>
      <c r="Q206" s="484"/>
      <c r="R206" s="484"/>
      <c r="S206" s="484"/>
      <c r="T206" s="484"/>
      <c r="U206" s="484"/>
      <c r="V206" s="484"/>
      <c r="W206" s="484"/>
      <c r="X206" s="484"/>
      <c r="Y206" s="484"/>
      <c r="Z206" s="484"/>
      <c r="AA206" s="484"/>
      <c r="AB206" s="484"/>
      <c r="AC206" s="484"/>
      <c r="AD206" s="484"/>
      <c r="AE206" s="484"/>
      <c r="AF206" s="484"/>
      <c r="AG206" s="484"/>
      <c r="AH206" s="484"/>
      <c r="AI206" s="484"/>
      <c r="AJ206" s="484"/>
      <c r="AK206" s="484"/>
      <c r="AL206" s="484"/>
      <c r="AM206" s="484"/>
      <c r="AN206" s="484"/>
      <c r="AO206" s="484"/>
      <c r="AP206" s="526">
        <v>1</v>
      </c>
      <c r="AQ206" s="526"/>
      <c r="AR206" s="526"/>
      <c r="AS206" s="526"/>
      <c r="AT206" s="526"/>
      <c r="AU206" s="526"/>
      <c r="AV206" s="526"/>
      <c r="AW206" s="526"/>
      <c r="AX206" s="526"/>
      <c r="AY206" s="526"/>
      <c r="AZ206" s="526"/>
      <c r="BA206" s="526"/>
      <c r="BB206" s="526"/>
      <c r="BC206" s="526"/>
      <c r="BD206" s="526"/>
      <c r="BE206" s="526"/>
      <c r="BF206" s="526">
        <v>8</v>
      </c>
      <c r="BG206" s="526"/>
      <c r="BH206" s="526"/>
      <c r="BI206" s="526"/>
      <c r="BJ206" s="526"/>
      <c r="BK206" s="526"/>
      <c r="BL206" s="526"/>
      <c r="BM206" s="526"/>
      <c r="BN206" s="526"/>
      <c r="BO206" s="526"/>
      <c r="BP206" s="526"/>
      <c r="BQ206" s="526"/>
      <c r="BR206" s="526"/>
      <c r="BS206" s="526"/>
      <c r="BT206" s="526"/>
      <c r="BU206" s="526"/>
      <c r="BV206" s="523">
        <v>4200</v>
      </c>
      <c r="BW206" s="524"/>
      <c r="BX206" s="524"/>
      <c r="BY206" s="524"/>
      <c r="BZ206" s="524"/>
      <c r="CA206" s="524"/>
      <c r="CB206" s="524"/>
      <c r="CC206" s="524"/>
      <c r="CD206" s="524"/>
      <c r="CE206" s="524"/>
      <c r="CF206" s="524"/>
      <c r="CG206" s="524"/>
      <c r="CH206" s="524"/>
      <c r="CI206" s="524"/>
      <c r="CJ206" s="524"/>
      <c r="CK206" s="525"/>
      <c r="CL206" s="495">
        <f>AP206*BF206*BV206-358</f>
        <v>33242</v>
      </c>
      <c r="CM206" s="496"/>
      <c r="CN206" s="496"/>
      <c r="CO206" s="496"/>
      <c r="CP206" s="496"/>
      <c r="CQ206" s="496"/>
      <c r="CR206" s="496"/>
      <c r="CS206" s="496"/>
      <c r="CT206" s="496"/>
      <c r="CU206" s="496"/>
      <c r="CV206" s="496"/>
      <c r="CW206" s="496"/>
      <c r="CX206" s="496"/>
      <c r="CY206" s="496"/>
      <c r="CZ206" s="496"/>
      <c r="DA206" s="497"/>
      <c r="DB206" s="110"/>
      <c r="DC206" s="110"/>
      <c r="DD206" s="110"/>
      <c r="DE206" s="110"/>
    </row>
    <row r="207" spans="1:110" ht="12.75" customHeight="1">
      <c r="A207" s="494" t="s">
        <v>221</v>
      </c>
      <c r="B207" s="494"/>
      <c r="C207" s="494"/>
      <c r="D207" s="494"/>
      <c r="E207" s="494"/>
      <c r="F207" s="494"/>
      <c r="G207" s="494"/>
      <c r="H207" s="484" t="s">
        <v>288</v>
      </c>
      <c r="I207" s="484"/>
      <c r="J207" s="484"/>
      <c r="K207" s="484"/>
      <c r="L207" s="484"/>
      <c r="M207" s="484"/>
      <c r="N207" s="484"/>
      <c r="O207" s="484"/>
      <c r="P207" s="484"/>
      <c r="Q207" s="484"/>
      <c r="R207" s="484"/>
      <c r="S207" s="484"/>
      <c r="T207" s="484"/>
      <c r="U207" s="484"/>
      <c r="V207" s="484"/>
      <c r="W207" s="484"/>
      <c r="X207" s="484"/>
      <c r="Y207" s="484"/>
      <c r="Z207" s="484"/>
      <c r="AA207" s="484"/>
      <c r="AB207" s="484"/>
      <c r="AC207" s="484"/>
      <c r="AD207" s="484"/>
      <c r="AE207" s="484"/>
      <c r="AF207" s="484"/>
      <c r="AG207" s="484"/>
      <c r="AH207" s="484"/>
      <c r="AI207" s="484"/>
      <c r="AJ207" s="484"/>
      <c r="AK207" s="484"/>
      <c r="AL207" s="484"/>
      <c r="AM207" s="484"/>
      <c r="AN207" s="484"/>
      <c r="AO207" s="484"/>
      <c r="AP207" s="498">
        <v>3</v>
      </c>
      <c r="AQ207" s="498"/>
      <c r="AR207" s="498"/>
      <c r="AS207" s="498"/>
      <c r="AT207" s="498"/>
      <c r="AU207" s="498"/>
      <c r="AV207" s="498"/>
      <c r="AW207" s="498"/>
      <c r="AX207" s="498"/>
      <c r="AY207" s="498"/>
      <c r="AZ207" s="498"/>
      <c r="BA207" s="498"/>
      <c r="BB207" s="498"/>
      <c r="BC207" s="498"/>
      <c r="BD207" s="498"/>
      <c r="BE207" s="498"/>
      <c r="BF207" s="498">
        <v>6</v>
      </c>
      <c r="BG207" s="498"/>
      <c r="BH207" s="498"/>
      <c r="BI207" s="498"/>
      <c r="BJ207" s="498"/>
      <c r="BK207" s="498"/>
      <c r="BL207" s="498"/>
      <c r="BM207" s="498"/>
      <c r="BN207" s="498"/>
      <c r="BO207" s="498"/>
      <c r="BP207" s="498"/>
      <c r="BQ207" s="498"/>
      <c r="BR207" s="498"/>
      <c r="BS207" s="498"/>
      <c r="BT207" s="498"/>
      <c r="BU207" s="498"/>
      <c r="BV207" s="495">
        <v>400</v>
      </c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7"/>
      <c r="CL207" s="495">
        <f>AP207*BF207*BV207+0.01</f>
        <v>7200.01</v>
      </c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7"/>
      <c r="DB207" s="110">
        <f>CL208+CL193</f>
        <v>114889.34</v>
      </c>
      <c r="DC207" s="110">
        <v>108330.71</v>
      </c>
      <c r="DD207" s="110"/>
      <c r="DE207" s="110"/>
      <c r="DF207">
        <f>DB207-DC207</f>
        <v>6558.62999999999</v>
      </c>
    </row>
    <row r="208" spans="1:109" ht="12.75">
      <c r="A208" s="494"/>
      <c r="B208" s="494"/>
      <c r="C208" s="494"/>
      <c r="D208" s="494"/>
      <c r="E208" s="494"/>
      <c r="F208" s="494"/>
      <c r="G208" s="494"/>
      <c r="H208" s="596" t="s">
        <v>286</v>
      </c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  <c r="AA208" s="596"/>
      <c r="AB208" s="596"/>
      <c r="AC208" s="596"/>
      <c r="AD208" s="596"/>
      <c r="AE208" s="596"/>
      <c r="AF208" s="596"/>
      <c r="AG208" s="596"/>
      <c r="AH208" s="596"/>
      <c r="AI208" s="596"/>
      <c r="AJ208" s="596"/>
      <c r="AK208" s="596"/>
      <c r="AL208" s="596"/>
      <c r="AM208" s="596"/>
      <c r="AN208" s="596"/>
      <c r="AO208" s="596"/>
      <c r="AP208" s="498" t="s">
        <v>210</v>
      </c>
      <c r="AQ208" s="498"/>
      <c r="AR208" s="498"/>
      <c r="AS208" s="498"/>
      <c r="AT208" s="498"/>
      <c r="AU208" s="498"/>
      <c r="AV208" s="498"/>
      <c r="AW208" s="498"/>
      <c r="AX208" s="498"/>
      <c r="AY208" s="498"/>
      <c r="AZ208" s="498"/>
      <c r="BA208" s="498"/>
      <c r="BB208" s="498"/>
      <c r="BC208" s="498"/>
      <c r="BD208" s="498"/>
      <c r="BE208" s="498"/>
      <c r="BF208" s="498" t="s">
        <v>210</v>
      </c>
      <c r="BG208" s="498"/>
      <c r="BH208" s="498"/>
      <c r="BI208" s="498"/>
      <c r="BJ208" s="498"/>
      <c r="BK208" s="498"/>
      <c r="BL208" s="498"/>
      <c r="BM208" s="498"/>
      <c r="BN208" s="498"/>
      <c r="BO208" s="498"/>
      <c r="BP208" s="498"/>
      <c r="BQ208" s="498"/>
      <c r="BR208" s="498"/>
      <c r="BS208" s="498"/>
      <c r="BT208" s="498"/>
      <c r="BU208" s="498"/>
      <c r="BV208" s="495" t="s">
        <v>210</v>
      </c>
      <c r="BW208" s="496"/>
      <c r="BX208" s="496"/>
      <c r="BY208" s="496"/>
      <c r="BZ208" s="496"/>
      <c r="CA208" s="496"/>
      <c r="CB208" s="496"/>
      <c r="CC208" s="496"/>
      <c r="CD208" s="496"/>
      <c r="CE208" s="496"/>
      <c r="CF208" s="496"/>
      <c r="CG208" s="496"/>
      <c r="CH208" s="496"/>
      <c r="CI208" s="496"/>
      <c r="CJ208" s="496"/>
      <c r="CK208" s="497"/>
      <c r="CL208" s="520">
        <f>CL205+CL206+CL207+676.83</f>
        <v>95512.39</v>
      </c>
      <c r="CM208" s="521"/>
      <c r="CN208" s="521"/>
      <c r="CO208" s="521"/>
      <c r="CP208" s="521"/>
      <c r="CQ208" s="521"/>
      <c r="CR208" s="521"/>
      <c r="CS208" s="521"/>
      <c r="CT208" s="521"/>
      <c r="CU208" s="521"/>
      <c r="CV208" s="521"/>
      <c r="CW208" s="521"/>
      <c r="CX208" s="521"/>
      <c r="CY208" s="521"/>
      <c r="CZ208" s="521"/>
      <c r="DA208" s="522"/>
      <c r="DB208" s="110">
        <v>95512.39</v>
      </c>
      <c r="DC208" s="110">
        <f>DB208-CL208</f>
        <v>0</v>
      </c>
      <c r="DD208" s="110"/>
      <c r="DE208" s="110"/>
    </row>
    <row r="209" spans="1:109" ht="12.75">
      <c r="A209" s="111"/>
      <c r="B209" s="111"/>
      <c r="C209" s="111"/>
      <c r="D209" s="111"/>
      <c r="E209" s="111"/>
      <c r="F209" s="111"/>
      <c r="G209" s="111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0"/>
      <c r="DC209" s="110"/>
      <c r="DD209" s="110"/>
      <c r="DE209" s="110"/>
    </row>
    <row r="210" spans="1:109" ht="1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</row>
    <row r="211" spans="1:109" ht="14.25">
      <c r="A211" s="548" t="s">
        <v>289</v>
      </c>
      <c r="B211" s="548"/>
      <c r="C211" s="548"/>
      <c r="D211" s="548"/>
      <c r="E211" s="548"/>
      <c r="F211" s="548"/>
      <c r="G211" s="548"/>
      <c r="H211" s="548"/>
      <c r="I211" s="548"/>
      <c r="J211" s="548"/>
      <c r="K211" s="548"/>
      <c r="L211" s="548"/>
      <c r="M211" s="548"/>
      <c r="N211" s="548"/>
      <c r="O211" s="548"/>
      <c r="P211" s="548"/>
      <c r="Q211" s="548"/>
      <c r="R211" s="548"/>
      <c r="S211" s="548"/>
      <c r="T211" s="548"/>
      <c r="U211" s="548"/>
      <c r="V211" s="548"/>
      <c r="W211" s="548"/>
      <c r="X211" s="548"/>
      <c r="Y211" s="548"/>
      <c r="Z211" s="548"/>
      <c r="AA211" s="548"/>
      <c r="AB211" s="548"/>
      <c r="AC211" s="548"/>
      <c r="AD211" s="548"/>
      <c r="AE211" s="548"/>
      <c r="AF211" s="548"/>
      <c r="AG211" s="548"/>
      <c r="AH211" s="548"/>
      <c r="AI211" s="548"/>
      <c r="AJ211" s="548"/>
      <c r="AK211" s="548"/>
      <c r="AL211" s="548"/>
      <c r="AM211" s="548"/>
      <c r="AN211" s="548"/>
      <c r="AO211" s="548"/>
      <c r="AP211" s="548"/>
      <c r="AQ211" s="548"/>
      <c r="AR211" s="548"/>
      <c r="AS211" s="548"/>
      <c r="AT211" s="548"/>
      <c r="AU211" s="548"/>
      <c r="AV211" s="548"/>
      <c r="AW211" s="548"/>
      <c r="AX211" s="548"/>
      <c r="AY211" s="548"/>
      <c r="AZ211" s="548"/>
      <c r="BA211" s="548"/>
      <c r="BB211" s="548"/>
      <c r="BC211" s="548"/>
      <c r="BD211" s="548"/>
      <c r="BE211" s="548"/>
      <c r="BF211" s="548"/>
      <c r="BG211" s="548"/>
      <c r="BH211" s="548"/>
      <c r="BI211" s="548"/>
      <c r="BJ211" s="548"/>
      <c r="BK211" s="548"/>
      <c r="BL211" s="548"/>
      <c r="BM211" s="548"/>
      <c r="BN211" s="548"/>
      <c r="BO211" s="548"/>
      <c r="BP211" s="548"/>
      <c r="BQ211" s="548"/>
      <c r="BR211" s="548"/>
      <c r="BS211" s="548"/>
      <c r="BT211" s="548"/>
      <c r="BU211" s="548"/>
      <c r="BV211" s="548"/>
      <c r="BW211" s="548"/>
      <c r="BX211" s="548"/>
      <c r="BY211" s="548"/>
      <c r="BZ211" s="548"/>
      <c r="CA211" s="548"/>
      <c r="CB211" s="548"/>
      <c r="CC211" s="548"/>
      <c r="CD211" s="548"/>
      <c r="CE211" s="548"/>
      <c r="CF211" s="548"/>
      <c r="CG211" s="548"/>
      <c r="CH211" s="548"/>
      <c r="CI211" s="548"/>
      <c r="CJ211" s="548"/>
      <c r="CK211" s="548"/>
      <c r="CL211" s="548"/>
      <c r="CM211" s="548"/>
      <c r="CN211" s="548"/>
      <c r="CO211" s="548"/>
      <c r="CP211" s="548"/>
      <c r="CQ211" s="548"/>
      <c r="CR211" s="548"/>
      <c r="CS211" s="548"/>
      <c r="CT211" s="548"/>
      <c r="CU211" s="548"/>
      <c r="CV211" s="548"/>
      <c r="CW211" s="548"/>
      <c r="CX211" s="548"/>
      <c r="CY211" s="548"/>
      <c r="CZ211" s="548"/>
      <c r="DA211" s="548"/>
      <c r="DB211" s="115"/>
      <c r="DC211" s="115"/>
      <c r="DD211" s="115"/>
      <c r="DE211" s="115"/>
    </row>
    <row r="212" spans="1:109" ht="12.75" customHeight="1">
      <c r="A212" s="519" t="s">
        <v>290</v>
      </c>
      <c r="B212" s="519"/>
      <c r="C212" s="519"/>
      <c r="D212" s="519"/>
      <c r="E212" s="519"/>
      <c r="F212" s="519"/>
      <c r="G212" s="519"/>
      <c r="H212" s="519"/>
      <c r="I212" s="519"/>
      <c r="J212" s="519"/>
      <c r="K212" s="519"/>
      <c r="L212" s="519"/>
      <c r="M212" s="519"/>
      <c r="N212" s="519"/>
      <c r="O212" s="519"/>
      <c r="P212" s="519"/>
      <c r="Q212" s="519"/>
      <c r="R212" s="519"/>
      <c r="S212" s="519"/>
      <c r="T212" s="519"/>
      <c r="U212" s="519"/>
      <c r="V212" s="519"/>
      <c r="W212" s="519"/>
      <c r="X212" s="519"/>
      <c r="Y212" s="519"/>
      <c r="Z212" s="519"/>
      <c r="AA212" s="519"/>
      <c r="AB212" s="519"/>
      <c r="AC212" s="519"/>
      <c r="AD212" s="519"/>
      <c r="AE212" s="519"/>
      <c r="AF212" s="519"/>
      <c r="AG212" s="519"/>
      <c r="AH212" s="519"/>
      <c r="AI212" s="519"/>
      <c r="AJ212" s="519"/>
      <c r="AK212" s="519"/>
      <c r="AL212" s="519"/>
      <c r="AM212" s="519"/>
      <c r="AN212" s="519"/>
      <c r="AO212" s="519"/>
      <c r="AP212" s="519"/>
      <c r="AQ212" s="519"/>
      <c r="AR212" s="519"/>
      <c r="AS212" s="519"/>
      <c r="AT212" s="519"/>
      <c r="AU212" s="519"/>
      <c r="AV212" s="519"/>
      <c r="AW212" s="519"/>
      <c r="AX212" s="519"/>
      <c r="AY212" s="519"/>
      <c r="AZ212" s="519"/>
      <c r="BA212" s="519"/>
      <c r="BB212" s="519"/>
      <c r="BC212" s="519"/>
      <c r="BD212" s="519"/>
      <c r="BE212" s="519"/>
      <c r="BF212" s="519"/>
      <c r="BG212" s="519"/>
      <c r="BH212" s="519"/>
      <c r="BI212" s="519"/>
      <c r="BJ212" s="519"/>
      <c r="BK212" s="519"/>
      <c r="BL212" s="519"/>
      <c r="BM212" s="519"/>
      <c r="BN212" s="519"/>
      <c r="BO212" s="519"/>
      <c r="BP212" s="519"/>
      <c r="BQ212" s="519"/>
      <c r="BR212" s="519"/>
      <c r="BS212" s="519"/>
      <c r="BT212" s="519"/>
      <c r="BU212" s="519"/>
      <c r="BV212" s="519"/>
      <c r="BW212" s="519"/>
      <c r="BX212" s="519"/>
      <c r="BY212" s="519"/>
      <c r="BZ212" s="519"/>
      <c r="CA212" s="519"/>
      <c r="CB212" s="519"/>
      <c r="CC212" s="519"/>
      <c r="CD212" s="519"/>
      <c r="CE212" s="519"/>
      <c r="CF212" s="519"/>
      <c r="CG212" s="519"/>
      <c r="CH212" s="519"/>
      <c r="CI212" s="519"/>
      <c r="CJ212" s="519"/>
      <c r="CK212" s="519"/>
      <c r="CL212" s="519"/>
      <c r="CM212" s="519"/>
      <c r="CN212" s="519"/>
      <c r="CO212" s="519"/>
      <c r="CP212" s="519"/>
      <c r="CQ212" s="519"/>
      <c r="CR212" s="519"/>
      <c r="CS212" s="519"/>
      <c r="CT212" s="519"/>
      <c r="CU212" s="519"/>
      <c r="CV212" s="519"/>
      <c r="CW212" s="519"/>
      <c r="CX212" s="519"/>
      <c r="CY212" s="519"/>
      <c r="CZ212" s="519"/>
      <c r="DA212" s="114"/>
      <c r="DB212" s="115"/>
      <c r="DC212" s="115"/>
      <c r="DD212" s="115"/>
      <c r="DE212" s="115"/>
    </row>
    <row r="213" spans="1:109" ht="12.75" customHeight="1">
      <c r="A213" s="545" t="s">
        <v>291</v>
      </c>
      <c r="B213" s="545"/>
      <c r="C213" s="545"/>
      <c r="D213" s="545"/>
      <c r="E213" s="545"/>
      <c r="F213" s="545"/>
      <c r="G213" s="545"/>
      <c r="H213" s="545"/>
      <c r="I213" s="545"/>
      <c r="J213" s="545"/>
      <c r="K213" s="545"/>
      <c r="L213" s="545"/>
      <c r="M213" s="545"/>
      <c r="N213" s="545"/>
      <c r="O213" s="545"/>
      <c r="P213" s="545"/>
      <c r="Q213" s="545"/>
      <c r="R213" s="545"/>
      <c r="S213" s="545"/>
      <c r="T213" s="545"/>
      <c r="U213" s="545"/>
      <c r="V213" s="545"/>
      <c r="W213" s="545"/>
      <c r="X213" s="545"/>
      <c r="Y213" s="545"/>
      <c r="Z213" s="545"/>
      <c r="AA213" s="545"/>
      <c r="AB213" s="545"/>
      <c r="AC213" s="545"/>
      <c r="AD213" s="545"/>
      <c r="AE213" s="545"/>
      <c r="AF213" s="545"/>
      <c r="AG213" s="545"/>
      <c r="AH213" s="545"/>
      <c r="AI213" s="545"/>
      <c r="AJ213" s="545"/>
      <c r="AK213" s="545"/>
      <c r="AL213" s="545"/>
      <c r="AM213" s="545"/>
      <c r="AN213" s="545"/>
      <c r="AO213" s="545"/>
      <c r="AP213" s="545"/>
      <c r="AQ213" s="545"/>
      <c r="AR213" s="545"/>
      <c r="AS213" s="545"/>
      <c r="AT213" s="545"/>
      <c r="AU213" s="545"/>
      <c r="AV213" s="545"/>
      <c r="AW213" s="545"/>
      <c r="AX213" s="545"/>
      <c r="AY213" s="545"/>
      <c r="AZ213" s="545"/>
      <c r="BA213" s="545"/>
      <c r="BB213" s="545"/>
      <c r="BC213" s="545"/>
      <c r="BD213" s="545"/>
      <c r="BE213" s="545"/>
      <c r="BF213" s="545"/>
      <c r="BG213" s="545"/>
      <c r="BH213" s="545"/>
      <c r="BI213" s="545"/>
      <c r="BJ213" s="545"/>
      <c r="BK213" s="545"/>
      <c r="BL213" s="545"/>
      <c r="BM213" s="545"/>
      <c r="BN213" s="545"/>
      <c r="BO213" s="545"/>
      <c r="BP213" s="545"/>
      <c r="BQ213" s="545"/>
      <c r="BR213" s="545"/>
      <c r="BS213" s="545"/>
      <c r="BT213" s="545"/>
      <c r="BU213" s="545"/>
      <c r="BV213" s="545"/>
      <c r="BW213" s="545"/>
      <c r="BX213" s="545"/>
      <c r="BY213" s="545"/>
      <c r="BZ213" s="545"/>
      <c r="CA213" s="545"/>
      <c r="CB213" s="545"/>
      <c r="CC213" s="545"/>
      <c r="CD213" s="545"/>
      <c r="CE213" s="545"/>
      <c r="CF213" s="545"/>
      <c r="CG213" s="545"/>
      <c r="CH213" s="545"/>
      <c r="CI213" s="545"/>
      <c r="CJ213" s="545"/>
      <c r="CK213" s="545"/>
      <c r="CL213" s="545"/>
      <c r="CM213" s="545"/>
      <c r="CN213" s="545"/>
      <c r="CO213" s="545"/>
      <c r="CP213" s="545"/>
      <c r="CQ213" s="545"/>
      <c r="CR213" s="545"/>
      <c r="CS213" s="545"/>
      <c r="CT213" s="545"/>
      <c r="CU213" s="545"/>
      <c r="CV213" s="545"/>
      <c r="CW213" s="545"/>
      <c r="CX213" s="545"/>
      <c r="CY213" s="545"/>
      <c r="CZ213" s="545"/>
      <c r="DA213" s="114"/>
      <c r="DB213" s="115"/>
      <c r="DC213" s="115"/>
      <c r="DD213" s="115"/>
      <c r="DE213" s="115"/>
    </row>
    <row r="214" spans="1:109" ht="1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</row>
    <row r="215" spans="1:109" ht="12.75" customHeight="1">
      <c r="A215" s="511" t="s">
        <v>202</v>
      </c>
      <c r="B215" s="511"/>
      <c r="C215" s="511"/>
      <c r="D215" s="511"/>
      <c r="E215" s="511"/>
      <c r="F215" s="511"/>
      <c r="G215" s="511"/>
      <c r="H215" s="511" t="s">
        <v>260</v>
      </c>
      <c r="I215" s="511"/>
      <c r="J215" s="511"/>
      <c r="K215" s="511"/>
      <c r="L215" s="511"/>
      <c r="M215" s="511"/>
      <c r="N215" s="511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1"/>
      <c r="AC215" s="511"/>
      <c r="AD215" s="511"/>
      <c r="AE215" s="511"/>
      <c r="AF215" s="511"/>
      <c r="AG215" s="511"/>
      <c r="AH215" s="511"/>
      <c r="AI215" s="511"/>
      <c r="AJ215" s="511"/>
      <c r="AK215" s="511"/>
      <c r="AL215" s="511"/>
      <c r="AM215" s="511"/>
      <c r="AN215" s="511"/>
      <c r="AO215" s="511"/>
      <c r="AP215" s="511"/>
      <c r="AQ215" s="511"/>
      <c r="AR215" s="511"/>
      <c r="AS215" s="511"/>
      <c r="AT215" s="511"/>
      <c r="AU215" s="511"/>
      <c r="AV215" s="511"/>
      <c r="AW215" s="511"/>
      <c r="AX215" s="511"/>
      <c r="AY215" s="511"/>
      <c r="AZ215" s="511"/>
      <c r="BA215" s="511"/>
      <c r="BB215" s="511"/>
      <c r="BC215" s="511"/>
      <c r="BD215" s="511" t="s">
        <v>292</v>
      </c>
      <c r="BE215" s="511"/>
      <c r="BF215" s="511"/>
      <c r="BG215" s="511"/>
      <c r="BH215" s="511"/>
      <c r="BI215" s="511"/>
      <c r="BJ215" s="511"/>
      <c r="BK215" s="511"/>
      <c r="BL215" s="511"/>
      <c r="BM215" s="511"/>
      <c r="BN215" s="511"/>
      <c r="BO215" s="511"/>
      <c r="BP215" s="511"/>
      <c r="BQ215" s="511"/>
      <c r="BR215" s="511"/>
      <c r="BS215" s="511"/>
      <c r="BT215" s="513" t="s">
        <v>293</v>
      </c>
      <c r="BU215" s="514"/>
      <c r="BV215" s="514"/>
      <c r="BW215" s="514"/>
      <c r="BX215" s="514"/>
      <c r="BY215" s="514"/>
      <c r="BZ215" s="514"/>
      <c r="CA215" s="514"/>
      <c r="CB215" s="514"/>
      <c r="CC215" s="514"/>
      <c r="CD215" s="514"/>
      <c r="CE215" s="514"/>
      <c r="CF215" s="514"/>
      <c r="CG215" s="514"/>
      <c r="CH215" s="514"/>
      <c r="CI215" s="515"/>
      <c r="CJ215" s="513" t="s">
        <v>294</v>
      </c>
      <c r="CK215" s="514"/>
      <c r="CL215" s="514"/>
      <c r="CM215" s="514"/>
      <c r="CN215" s="514"/>
      <c r="CO215" s="514"/>
      <c r="CP215" s="514"/>
      <c r="CQ215" s="514"/>
      <c r="CR215" s="514"/>
      <c r="CS215" s="514"/>
      <c r="CT215" s="514"/>
      <c r="CU215" s="514"/>
      <c r="CV215" s="514"/>
      <c r="CW215" s="514"/>
      <c r="CX215" s="514"/>
      <c r="CY215" s="514"/>
      <c r="CZ215" s="514"/>
      <c r="DA215" s="515"/>
      <c r="DB215" s="108"/>
      <c r="DC215" s="108"/>
      <c r="DD215" s="108"/>
      <c r="DE215" s="108"/>
    </row>
    <row r="216" spans="1:109" ht="12.75">
      <c r="A216" s="512">
        <v>1</v>
      </c>
      <c r="B216" s="512"/>
      <c r="C216" s="512"/>
      <c r="D216" s="512"/>
      <c r="E216" s="512"/>
      <c r="F216" s="512"/>
      <c r="G216" s="512"/>
      <c r="H216" s="512">
        <v>2</v>
      </c>
      <c r="I216" s="512"/>
      <c r="J216" s="512"/>
      <c r="K216" s="512"/>
      <c r="L216" s="512"/>
      <c r="M216" s="512"/>
      <c r="N216" s="512"/>
      <c r="O216" s="512"/>
      <c r="P216" s="512"/>
      <c r="Q216" s="512"/>
      <c r="R216" s="512"/>
      <c r="S216" s="512"/>
      <c r="T216" s="512"/>
      <c r="U216" s="512"/>
      <c r="V216" s="512"/>
      <c r="W216" s="512"/>
      <c r="X216" s="512"/>
      <c r="Y216" s="512"/>
      <c r="Z216" s="512"/>
      <c r="AA216" s="512"/>
      <c r="AB216" s="512"/>
      <c r="AC216" s="512"/>
      <c r="AD216" s="512"/>
      <c r="AE216" s="512"/>
      <c r="AF216" s="512"/>
      <c r="AG216" s="512"/>
      <c r="AH216" s="512"/>
      <c r="AI216" s="512"/>
      <c r="AJ216" s="512"/>
      <c r="AK216" s="512"/>
      <c r="AL216" s="512"/>
      <c r="AM216" s="512"/>
      <c r="AN216" s="512"/>
      <c r="AO216" s="512"/>
      <c r="AP216" s="512"/>
      <c r="AQ216" s="512"/>
      <c r="AR216" s="512"/>
      <c r="AS216" s="512"/>
      <c r="AT216" s="512"/>
      <c r="AU216" s="512"/>
      <c r="AV216" s="512"/>
      <c r="AW216" s="512"/>
      <c r="AX216" s="512"/>
      <c r="AY216" s="512"/>
      <c r="AZ216" s="512"/>
      <c r="BA216" s="512"/>
      <c r="BB216" s="512"/>
      <c r="BC216" s="512"/>
      <c r="BD216" s="512">
        <v>3</v>
      </c>
      <c r="BE216" s="512"/>
      <c r="BF216" s="512"/>
      <c r="BG216" s="512"/>
      <c r="BH216" s="512"/>
      <c r="BI216" s="512"/>
      <c r="BJ216" s="512"/>
      <c r="BK216" s="512"/>
      <c r="BL216" s="512"/>
      <c r="BM216" s="512"/>
      <c r="BN216" s="512"/>
      <c r="BO216" s="512"/>
      <c r="BP216" s="512"/>
      <c r="BQ216" s="512"/>
      <c r="BR216" s="512"/>
      <c r="BS216" s="512"/>
      <c r="BT216" s="516">
        <v>4</v>
      </c>
      <c r="BU216" s="517"/>
      <c r="BV216" s="517"/>
      <c r="BW216" s="517"/>
      <c r="BX216" s="517"/>
      <c r="BY216" s="517"/>
      <c r="BZ216" s="517"/>
      <c r="CA216" s="517"/>
      <c r="CB216" s="517"/>
      <c r="CC216" s="517"/>
      <c r="CD216" s="517"/>
      <c r="CE216" s="517"/>
      <c r="CF216" s="517"/>
      <c r="CG216" s="517"/>
      <c r="CH216" s="517"/>
      <c r="CI216" s="518"/>
      <c r="CJ216" s="516">
        <v>5</v>
      </c>
      <c r="CK216" s="517"/>
      <c r="CL216" s="517"/>
      <c r="CM216" s="517"/>
      <c r="CN216" s="517"/>
      <c r="CO216" s="517"/>
      <c r="CP216" s="517"/>
      <c r="CQ216" s="517"/>
      <c r="CR216" s="517"/>
      <c r="CS216" s="517"/>
      <c r="CT216" s="517"/>
      <c r="CU216" s="517"/>
      <c r="CV216" s="517"/>
      <c r="CW216" s="517"/>
      <c r="CX216" s="517"/>
      <c r="CY216" s="517"/>
      <c r="CZ216" s="517"/>
      <c r="DA216" s="518"/>
      <c r="DB216" s="109"/>
      <c r="DC216" s="109"/>
      <c r="DD216" s="109"/>
      <c r="DE216" s="109"/>
    </row>
    <row r="217" spans="1:109" ht="12.75" customHeight="1">
      <c r="A217" s="475" t="s">
        <v>208</v>
      </c>
      <c r="B217" s="475"/>
      <c r="C217" s="475"/>
      <c r="D217" s="475"/>
      <c r="E217" s="475"/>
      <c r="F217" s="475"/>
      <c r="G217" s="475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547"/>
      <c r="AE217" s="547"/>
      <c r="AF217" s="547"/>
      <c r="AG217" s="547"/>
      <c r="AH217" s="547"/>
      <c r="AI217" s="547"/>
      <c r="AJ217" s="547"/>
      <c r="AK217" s="547"/>
      <c r="AL217" s="547"/>
      <c r="AM217" s="547"/>
      <c r="AN217" s="547"/>
      <c r="AO217" s="547"/>
      <c r="AP217" s="547"/>
      <c r="AQ217" s="547"/>
      <c r="AR217" s="547"/>
      <c r="AS217" s="547"/>
      <c r="AT217" s="547"/>
      <c r="AU217" s="547"/>
      <c r="AV217" s="547"/>
      <c r="AW217" s="547"/>
      <c r="AX217" s="547"/>
      <c r="AY217" s="547"/>
      <c r="AZ217" s="547"/>
      <c r="BA217" s="547"/>
      <c r="BB217" s="547"/>
      <c r="BC217" s="547"/>
      <c r="BD217" s="478"/>
      <c r="BE217" s="479"/>
      <c r="BF217" s="479"/>
      <c r="BG217" s="479"/>
      <c r="BH217" s="479"/>
      <c r="BI217" s="479"/>
      <c r="BJ217" s="479"/>
      <c r="BK217" s="479"/>
      <c r="BL217" s="479"/>
      <c r="BM217" s="479"/>
      <c r="BN217" s="479"/>
      <c r="BO217" s="479"/>
      <c r="BP217" s="479"/>
      <c r="BQ217" s="479"/>
      <c r="BR217" s="479"/>
      <c r="BS217" s="480"/>
      <c r="BT217" s="478"/>
      <c r="BU217" s="479"/>
      <c r="BV217" s="479"/>
      <c r="BW217" s="479"/>
      <c r="BX217" s="479"/>
      <c r="BY217" s="479"/>
      <c r="BZ217" s="479"/>
      <c r="CA217" s="479"/>
      <c r="CB217" s="479"/>
      <c r="CC217" s="479"/>
      <c r="CD217" s="479"/>
      <c r="CE217" s="479"/>
      <c r="CF217" s="479"/>
      <c r="CG217" s="479"/>
      <c r="CH217" s="479"/>
      <c r="CI217" s="480"/>
      <c r="CJ217" s="478"/>
      <c r="CK217" s="479"/>
      <c r="CL217" s="479"/>
      <c r="CM217" s="479"/>
      <c r="CN217" s="479"/>
      <c r="CO217" s="479"/>
      <c r="CP217" s="479"/>
      <c r="CQ217" s="479"/>
      <c r="CR217" s="479"/>
      <c r="CS217" s="479"/>
      <c r="CT217" s="479"/>
      <c r="CU217" s="479"/>
      <c r="CV217" s="479"/>
      <c r="CW217" s="479"/>
      <c r="CX217" s="479"/>
      <c r="CY217" s="479"/>
      <c r="CZ217" s="479"/>
      <c r="DA217" s="480"/>
      <c r="DB217" s="110"/>
      <c r="DC217" s="110"/>
      <c r="DD217" s="110"/>
      <c r="DE217" s="110"/>
    </row>
    <row r="218" spans="1:109" ht="12.75">
      <c r="A218" s="475"/>
      <c r="B218" s="475"/>
      <c r="C218" s="475"/>
      <c r="D218" s="475"/>
      <c r="E218" s="475"/>
      <c r="F218" s="475"/>
      <c r="G218" s="475"/>
      <c r="H218" s="547"/>
      <c r="I218" s="547"/>
      <c r="J218" s="547"/>
      <c r="K218" s="547"/>
      <c r="L218" s="547"/>
      <c r="M218" s="547"/>
      <c r="N218" s="547"/>
      <c r="O218" s="547"/>
      <c r="P218" s="547"/>
      <c r="Q218" s="547"/>
      <c r="R218" s="547"/>
      <c r="S218" s="547"/>
      <c r="T218" s="547"/>
      <c r="U218" s="547"/>
      <c r="V218" s="547"/>
      <c r="W218" s="547"/>
      <c r="X218" s="547"/>
      <c r="Y218" s="547"/>
      <c r="Z218" s="547"/>
      <c r="AA218" s="547"/>
      <c r="AB218" s="547"/>
      <c r="AC218" s="547"/>
      <c r="AD218" s="547"/>
      <c r="AE218" s="547"/>
      <c r="AF218" s="547"/>
      <c r="AG218" s="547"/>
      <c r="AH218" s="547"/>
      <c r="AI218" s="547"/>
      <c r="AJ218" s="547"/>
      <c r="AK218" s="547"/>
      <c r="AL218" s="547"/>
      <c r="AM218" s="547"/>
      <c r="AN218" s="547"/>
      <c r="AO218" s="547"/>
      <c r="AP218" s="547"/>
      <c r="AQ218" s="547"/>
      <c r="AR218" s="547"/>
      <c r="AS218" s="547"/>
      <c r="AT218" s="547"/>
      <c r="AU218" s="547"/>
      <c r="AV218" s="547"/>
      <c r="AW218" s="547"/>
      <c r="AX218" s="547"/>
      <c r="AY218" s="547"/>
      <c r="AZ218" s="547"/>
      <c r="BA218" s="547"/>
      <c r="BB218" s="547"/>
      <c r="BC218" s="547"/>
      <c r="BD218" s="477"/>
      <c r="BE218" s="477"/>
      <c r="BF218" s="477"/>
      <c r="BG218" s="477"/>
      <c r="BH218" s="477"/>
      <c r="BI218" s="477"/>
      <c r="BJ218" s="477"/>
      <c r="BK218" s="477"/>
      <c r="BL218" s="477"/>
      <c r="BM218" s="477"/>
      <c r="BN218" s="477"/>
      <c r="BO218" s="477"/>
      <c r="BP218" s="477"/>
      <c r="BQ218" s="477"/>
      <c r="BR218" s="477"/>
      <c r="BS218" s="477"/>
      <c r="BT218" s="478"/>
      <c r="BU218" s="479"/>
      <c r="BV218" s="479"/>
      <c r="BW218" s="479"/>
      <c r="BX218" s="479"/>
      <c r="BY218" s="479"/>
      <c r="BZ218" s="479"/>
      <c r="CA218" s="479"/>
      <c r="CB218" s="479"/>
      <c r="CC218" s="479"/>
      <c r="CD218" s="479"/>
      <c r="CE218" s="479"/>
      <c r="CF218" s="479"/>
      <c r="CG218" s="479"/>
      <c r="CH218" s="479"/>
      <c r="CI218" s="480"/>
      <c r="CJ218" s="478"/>
      <c r="CK218" s="479"/>
      <c r="CL218" s="479"/>
      <c r="CM218" s="479"/>
      <c r="CN218" s="479"/>
      <c r="CO218" s="479"/>
      <c r="CP218" s="479"/>
      <c r="CQ218" s="479"/>
      <c r="CR218" s="479"/>
      <c r="CS218" s="479"/>
      <c r="CT218" s="479"/>
      <c r="CU218" s="479"/>
      <c r="CV218" s="479"/>
      <c r="CW218" s="479"/>
      <c r="CX218" s="479"/>
      <c r="CY218" s="479"/>
      <c r="CZ218" s="479"/>
      <c r="DA218" s="480"/>
      <c r="DB218" s="110"/>
      <c r="DC218" s="110"/>
      <c r="DD218" s="110"/>
      <c r="DE218" s="110"/>
    </row>
    <row r="219" spans="1:109" ht="12.75">
      <c r="A219" s="475"/>
      <c r="B219" s="475"/>
      <c r="C219" s="475"/>
      <c r="D219" s="475"/>
      <c r="E219" s="475"/>
      <c r="F219" s="475"/>
      <c r="G219" s="475"/>
      <c r="H219" s="476"/>
      <c r="I219" s="476"/>
      <c r="J219" s="476"/>
      <c r="K219" s="476"/>
      <c r="L219" s="476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  <c r="X219" s="476"/>
      <c r="Y219" s="476"/>
      <c r="Z219" s="476"/>
      <c r="AA219" s="476"/>
      <c r="AB219" s="476"/>
      <c r="AC219" s="476"/>
      <c r="AD219" s="476"/>
      <c r="AE219" s="476"/>
      <c r="AF219" s="476"/>
      <c r="AG219" s="476"/>
      <c r="AH219" s="476"/>
      <c r="AI219" s="476"/>
      <c r="AJ219" s="476"/>
      <c r="AK219" s="476"/>
      <c r="AL219" s="476"/>
      <c r="AM219" s="476"/>
      <c r="AN219" s="476"/>
      <c r="AO219" s="476"/>
      <c r="AP219" s="476"/>
      <c r="AQ219" s="476"/>
      <c r="AR219" s="476"/>
      <c r="AS219" s="476"/>
      <c r="AT219" s="476"/>
      <c r="AU219" s="476"/>
      <c r="AV219" s="476"/>
      <c r="AW219" s="476"/>
      <c r="AX219" s="476"/>
      <c r="AY219" s="476"/>
      <c r="AZ219" s="476"/>
      <c r="BA219" s="476"/>
      <c r="BB219" s="476"/>
      <c r="BC219" s="476"/>
      <c r="BD219" s="478"/>
      <c r="BE219" s="479"/>
      <c r="BF219" s="479"/>
      <c r="BG219" s="479"/>
      <c r="BH219" s="479"/>
      <c r="BI219" s="479"/>
      <c r="BJ219" s="479"/>
      <c r="BK219" s="479"/>
      <c r="BL219" s="479"/>
      <c r="BM219" s="479"/>
      <c r="BN219" s="479"/>
      <c r="BO219" s="479"/>
      <c r="BP219" s="479"/>
      <c r="BQ219" s="479"/>
      <c r="BR219" s="479"/>
      <c r="BS219" s="480"/>
      <c r="BT219" s="478"/>
      <c r="BU219" s="479"/>
      <c r="BV219" s="479"/>
      <c r="BW219" s="479"/>
      <c r="BX219" s="479"/>
      <c r="BY219" s="479"/>
      <c r="BZ219" s="479"/>
      <c r="CA219" s="479"/>
      <c r="CB219" s="479"/>
      <c r="CC219" s="479"/>
      <c r="CD219" s="479"/>
      <c r="CE219" s="479"/>
      <c r="CF219" s="479"/>
      <c r="CG219" s="479"/>
      <c r="CH219" s="479"/>
      <c r="CI219" s="480"/>
      <c r="CJ219" s="481"/>
      <c r="CK219" s="482"/>
      <c r="CL219" s="482"/>
      <c r="CM219" s="482"/>
      <c r="CN219" s="482"/>
      <c r="CO219" s="482"/>
      <c r="CP219" s="482"/>
      <c r="CQ219" s="482"/>
      <c r="CR219" s="482"/>
      <c r="CS219" s="482"/>
      <c r="CT219" s="482"/>
      <c r="CU219" s="482"/>
      <c r="CV219" s="482"/>
      <c r="CW219" s="482"/>
      <c r="CX219" s="482"/>
      <c r="CY219" s="482"/>
      <c r="CZ219" s="482"/>
      <c r="DA219" s="483"/>
      <c r="DB219" s="110"/>
      <c r="DC219" s="110"/>
      <c r="DD219" s="110"/>
      <c r="DE219" s="110"/>
    </row>
    <row r="220" spans="1:109" ht="1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</row>
    <row r="221" spans="1:109" ht="14.25">
      <c r="A221" s="617" t="s">
        <v>295</v>
      </c>
      <c r="B221" s="617"/>
      <c r="C221" s="617"/>
      <c r="D221" s="617"/>
      <c r="E221" s="617"/>
      <c r="F221" s="617"/>
      <c r="G221" s="617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7"/>
      <c r="S221" s="617"/>
      <c r="T221" s="617"/>
      <c r="U221" s="617"/>
      <c r="V221" s="617"/>
      <c r="W221" s="617"/>
      <c r="X221" s="617"/>
      <c r="Y221" s="617"/>
      <c r="Z221" s="617"/>
      <c r="AA221" s="617"/>
      <c r="AB221" s="617"/>
      <c r="AC221" s="617"/>
      <c r="AD221" s="617"/>
      <c r="AE221" s="617"/>
      <c r="AF221" s="617"/>
      <c r="AG221" s="617"/>
      <c r="AH221" s="617"/>
      <c r="AI221" s="617"/>
      <c r="AJ221" s="617"/>
      <c r="AK221" s="617"/>
      <c r="AL221" s="617"/>
      <c r="AM221" s="617"/>
      <c r="AN221" s="617"/>
      <c r="AO221" s="617"/>
      <c r="AP221" s="617"/>
      <c r="AQ221" s="617"/>
      <c r="AR221" s="617"/>
      <c r="AS221" s="617"/>
      <c r="AT221" s="617"/>
      <c r="AU221" s="617"/>
      <c r="AV221" s="617"/>
      <c r="AW221" s="617"/>
      <c r="AX221" s="617"/>
      <c r="AY221" s="617"/>
      <c r="AZ221" s="617"/>
      <c r="BA221" s="617"/>
      <c r="BB221" s="617"/>
      <c r="BC221" s="617"/>
      <c r="BD221" s="617"/>
      <c r="BE221" s="617"/>
      <c r="BF221" s="617"/>
      <c r="BG221" s="617"/>
      <c r="BH221" s="617"/>
      <c r="BI221" s="617"/>
      <c r="BJ221" s="617"/>
      <c r="BK221" s="617"/>
      <c r="BL221" s="617"/>
      <c r="BM221" s="617"/>
      <c r="BN221" s="617"/>
      <c r="BO221" s="617"/>
      <c r="BP221" s="617"/>
      <c r="BQ221" s="617"/>
      <c r="BR221" s="617"/>
      <c r="BS221" s="617"/>
      <c r="BT221" s="617"/>
      <c r="BU221" s="617"/>
      <c r="BV221" s="617"/>
      <c r="BW221" s="617"/>
      <c r="BX221" s="617"/>
      <c r="BY221" s="617"/>
      <c r="BZ221" s="617"/>
      <c r="CA221" s="617"/>
      <c r="CB221" s="617"/>
      <c r="CC221" s="617"/>
      <c r="CD221" s="617"/>
      <c r="CE221" s="617"/>
      <c r="CF221" s="617"/>
      <c r="CG221" s="617"/>
      <c r="CH221" s="617"/>
      <c r="CI221" s="617"/>
      <c r="CJ221" s="617"/>
      <c r="CK221" s="617"/>
      <c r="CL221" s="617"/>
      <c r="CM221" s="617"/>
      <c r="CN221" s="617"/>
      <c r="CO221" s="617"/>
      <c r="CP221" s="617"/>
      <c r="CQ221" s="617"/>
      <c r="CR221" s="617"/>
      <c r="CS221" s="617"/>
      <c r="CT221" s="617"/>
      <c r="CU221" s="617"/>
      <c r="CV221" s="617"/>
      <c r="CW221" s="617"/>
      <c r="CX221" s="617"/>
      <c r="CY221" s="617"/>
      <c r="CZ221" s="617"/>
      <c r="DA221" s="617"/>
      <c r="DB221" s="115"/>
      <c r="DC221" s="115"/>
      <c r="DD221" s="115"/>
      <c r="DE221" s="115"/>
    </row>
    <row r="222" spans="1:109" ht="12.75" customHeight="1">
      <c r="A222" s="600" t="s">
        <v>296</v>
      </c>
      <c r="B222" s="600"/>
      <c r="C222" s="600"/>
      <c r="D222" s="600"/>
      <c r="E222" s="600"/>
      <c r="F222" s="600"/>
      <c r="G222" s="600"/>
      <c r="H222" s="600"/>
      <c r="I222" s="600"/>
      <c r="J222" s="600"/>
      <c r="K222" s="600"/>
      <c r="L222" s="600"/>
      <c r="M222" s="600"/>
      <c r="N222" s="600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  <c r="AQ222" s="600"/>
      <c r="AR222" s="600"/>
      <c r="AS222" s="600"/>
      <c r="AT222" s="600"/>
      <c r="AU222" s="600"/>
      <c r="AV222" s="600"/>
      <c r="AW222" s="600"/>
      <c r="AX222" s="600"/>
      <c r="AY222" s="600"/>
      <c r="AZ222" s="600"/>
      <c r="BA222" s="600"/>
      <c r="BB222" s="600"/>
      <c r="BC222" s="600"/>
      <c r="BD222" s="600"/>
      <c r="BE222" s="600"/>
      <c r="BF222" s="600"/>
      <c r="BG222" s="600"/>
      <c r="BH222" s="600"/>
      <c r="BI222" s="600"/>
      <c r="BJ222" s="600"/>
      <c r="BK222" s="600"/>
      <c r="BL222" s="600"/>
      <c r="BM222" s="600"/>
      <c r="BN222" s="600"/>
      <c r="BO222" s="600"/>
      <c r="BP222" s="600"/>
      <c r="BQ222" s="600"/>
      <c r="BR222" s="600"/>
      <c r="BS222" s="600"/>
      <c r="BT222" s="600"/>
      <c r="BU222" s="600"/>
      <c r="BV222" s="600"/>
      <c r="BW222" s="600"/>
      <c r="BX222" s="600"/>
      <c r="BY222" s="600"/>
      <c r="BZ222" s="600"/>
      <c r="CA222" s="600"/>
      <c r="CB222" s="600"/>
      <c r="CC222" s="600"/>
      <c r="CD222" s="600"/>
      <c r="CE222" s="600"/>
      <c r="CF222" s="600"/>
      <c r="CG222" s="600"/>
      <c r="CH222" s="600"/>
      <c r="CI222" s="600"/>
      <c r="CJ222" s="600"/>
      <c r="CK222" s="600"/>
      <c r="CL222" s="600"/>
      <c r="CM222" s="600"/>
      <c r="CN222" s="600"/>
      <c r="CO222" s="600"/>
      <c r="CP222" s="600"/>
      <c r="CQ222" s="600"/>
      <c r="CR222" s="600"/>
      <c r="CS222" s="600"/>
      <c r="CT222" s="600"/>
      <c r="CU222" s="600"/>
      <c r="CV222" s="600"/>
      <c r="CW222" s="600"/>
      <c r="CX222" s="600"/>
      <c r="CY222" s="600"/>
      <c r="CZ222" s="600"/>
      <c r="DA222" s="600"/>
      <c r="DB222" s="115"/>
      <c r="DC222" s="115"/>
      <c r="DD222" s="115"/>
      <c r="DE222" s="115"/>
    </row>
    <row r="223" spans="1:109" ht="12.75" customHeight="1">
      <c r="A223" s="636" t="s">
        <v>297</v>
      </c>
      <c r="B223" s="636"/>
      <c r="C223" s="636"/>
      <c r="D223" s="636"/>
      <c r="E223" s="636"/>
      <c r="F223" s="636"/>
      <c r="G223" s="636"/>
      <c r="H223" s="636"/>
      <c r="I223" s="636"/>
      <c r="J223" s="636"/>
      <c r="K223" s="636"/>
      <c r="L223" s="636"/>
      <c r="M223" s="636"/>
      <c r="N223" s="636"/>
      <c r="O223" s="636"/>
      <c r="P223" s="636"/>
      <c r="Q223" s="636"/>
      <c r="R223" s="636"/>
      <c r="S223" s="636"/>
      <c r="T223" s="636"/>
      <c r="U223" s="636"/>
      <c r="V223" s="636"/>
      <c r="W223" s="636"/>
      <c r="X223" s="636"/>
      <c r="Y223" s="636"/>
      <c r="Z223" s="636"/>
      <c r="AA223" s="636"/>
      <c r="AB223" s="636"/>
      <c r="AC223" s="636"/>
      <c r="AD223" s="636"/>
      <c r="AE223" s="636"/>
      <c r="AF223" s="636"/>
      <c r="AG223" s="636"/>
      <c r="AH223" s="636"/>
      <c r="AI223" s="636"/>
      <c r="AJ223" s="636"/>
      <c r="AK223" s="636"/>
      <c r="AL223" s="636"/>
      <c r="AM223" s="636"/>
      <c r="AN223" s="636"/>
      <c r="AO223" s="636"/>
      <c r="AP223" s="636"/>
      <c r="AQ223" s="636"/>
      <c r="AR223" s="636"/>
      <c r="AS223" s="636"/>
      <c r="AT223" s="636"/>
      <c r="AU223" s="636"/>
      <c r="AV223" s="636"/>
      <c r="AW223" s="636"/>
      <c r="AX223" s="636"/>
      <c r="AY223" s="636"/>
      <c r="AZ223" s="636"/>
      <c r="BA223" s="636"/>
      <c r="BB223" s="636"/>
      <c r="BC223" s="636"/>
      <c r="BD223" s="636"/>
      <c r="BE223" s="636"/>
      <c r="BF223" s="636"/>
      <c r="BG223" s="636"/>
      <c r="BH223" s="636"/>
      <c r="BI223" s="636"/>
      <c r="BJ223" s="636"/>
      <c r="BK223" s="636"/>
      <c r="BL223" s="636"/>
      <c r="BM223" s="636"/>
      <c r="BN223" s="636"/>
      <c r="BO223" s="636"/>
      <c r="BP223" s="636"/>
      <c r="BQ223" s="636"/>
      <c r="BR223" s="636"/>
      <c r="BS223" s="636"/>
      <c r="BT223" s="636"/>
      <c r="BU223" s="636"/>
      <c r="BV223" s="636"/>
      <c r="BW223" s="636"/>
      <c r="BX223" s="636"/>
      <c r="BY223" s="636"/>
      <c r="BZ223" s="636"/>
      <c r="CA223" s="636"/>
      <c r="CB223" s="636"/>
      <c r="CC223" s="636"/>
      <c r="CD223" s="636"/>
      <c r="CE223" s="636"/>
      <c r="CF223" s="636"/>
      <c r="CG223" s="636"/>
      <c r="CH223" s="636"/>
      <c r="CI223" s="636"/>
      <c r="CJ223" s="636"/>
      <c r="CK223" s="636"/>
      <c r="CL223" s="636"/>
      <c r="CM223" s="636"/>
      <c r="CN223" s="636"/>
      <c r="CO223" s="636"/>
      <c r="CP223" s="636"/>
      <c r="CQ223" s="636"/>
      <c r="CR223" s="636"/>
      <c r="CS223" s="636"/>
      <c r="CT223" s="636"/>
      <c r="CU223" s="636"/>
      <c r="CV223" s="636"/>
      <c r="CW223" s="636"/>
      <c r="CX223" s="636"/>
      <c r="CY223" s="636"/>
      <c r="CZ223" s="636"/>
      <c r="DA223" s="636"/>
      <c r="DB223" s="115"/>
      <c r="DC223" s="115"/>
      <c r="DD223" s="115"/>
      <c r="DE223" s="115"/>
    </row>
    <row r="224" spans="1:109" ht="14.25">
      <c r="A224" s="637"/>
      <c r="B224" s="637"/>
      <c r="C224" s="637"/>
      <c r="D224" s="637"/>
      <c r="E224" s="637"/>
      <c r="F224" s="637"/>
      <c r="G224" s="637"/>
      <c r="H224" s="637"/>
      <c r="I224" s="637"/>
      <c r="J224" s="637"/>
      <c r="K224" s="637"/>
      <c r="L224" s="637"/>
      <c r="M224" s="637"/>
      <c r="N224" s="637"/>
      <c r="O224" s="637"/>
      <c r="P224" s="637"/>
      <c r="Q224" s="637"/>
      <c r="R224" s="637"/>
      <c r="S224" s="637"/>
      <c r="T224" s="637"/>
      <c r="U224" s="637"/>
      <c r="V224" s="637"/>
      <c r="W224" s="637"/>
      <c r="X224" s="637"/>
      <c r="Y224" s="637"/>
      <c r="Z224" s="637"/>
      <c r="AA224" s="637"/>
      <c r="AB224" s="637"/>
      <c r="AC224" s="637"/>
      <c r="AD224" s="637"/>
      <c r="AE224" s="637"/>
      <c r="AF224" s="637"/>
      <c r="AG224" s="637"/>
      <c r="AH224" s="637"/>
      <c r="AI224" s="637"/>
      <c r="AJ224" s="637"/>
      <c r="AK224" s="637"/>
      <c r="AL224" s="637"/>
      <c r="AM224" s="637"/>
      <c r="AN224" s="637"/>
      <c r="AO224" s="637"/>
      <c r="AP224" s="637"/>
      <c r="AQ224" s="637"/>
      <c r="AR224" s="637"/>
      <c r="AS224" s="637"/>
      <c r="AT224" s="637"/>
      <c r="AU224" s="637"/>
      <c r="AV224" s="637"/>
      <c r="AW224" s="637"/>
      <c r="AX224" s="637"/>
      <c r="AY224" s="637"/>
      <c r="AZ224" s="637"/>
      <c r="BA224" s="637"/>
      <c r="BB224" s="637"/>
      <c r="BC224" s="637"/>
      <c r="BD224" s="637"/>
      <c r="BE224" s="637"/>
      <c r="BF224" s="637"/>
      <c r="BG224" s="637"/>
      <c r="BH224" s="637"/>
      <c r="BI224" s="637"/>
      <c r="BJ224" s="637"/>
      <c r="BK224" s="637"/>
      <c r="BL224" s="637"/>
      <c r="BM224" s="637"/>
      <c r="BN224" s="637"/>
      <c r="BO224" s="637"/>
      <c r="BP224" s="637"/>
      <c r="BQ224" s="637"/>
      <c r="BR224" s="637"/>
      <c r="BS224" s="637"/>
      <c r="BT224" s="637"/>
      <c r="BU224" s="637"/>
      <c r="BV224" s="637"/>
      <c r="BW224" s="637"/>
      <c r="BX224" s="637"/>
      <c r="BY224" s="637"/>
      <c r="BZ224" s="637"/>
      <c r="CA224" s="637"/>
      <c r="CB224" s="637"/>
      <c r="CC224" s="637"/>
      <c r="CD224" s="637"/>
      <c r="CE224" s="637"/>
      <c r="CF224" s="637"/>
      <c r="CG224" s="637"/>
      <c r="CH224" s="637"/>
      <c r="CI224" s="637"/>
      <c r="CJ224" s="637"/>
      <c r="CK224" s="637"/>
      <c r="CL224" s="637"/>
      <c r="CM224" s="637"/>
      <c r="CN224" s="637"/>
      <c r="CO224" s="637"/>
      <c r="CP224" s="637"/>
      <c r="CQ224" s="637"/>
      <c r="CR224" s="637"/>
      <c r="CS224" s="637"/>
      <c r="CT224" s="637"/>
      <c r="CU224" s="637"/>
      <c r="CV224" s="637"/>
      <c r="CW224" s="637"/>
      <c r="CX224" s="637"/>
      <c r="CY224" s="637"/>
      <c r="CZ224" s="637"/>
      <c r="DA224" s="637"/>
      <c r="DB224" s="115"/>
      <c r="DC224" s="115"/>
      <c r="DD224" s="115"/>
      <c r="DE224" s="115"/>
    </row>
    <row r="225" spans="1:109" ht="12.75" customHeight="1">
      <c r="A225" s="526" t="s">
        <v>202</v>
      </c>
      <c r="B225" s="526"/>
      <c r="C225" s="526"/>
      <c r="D225" s="526"/>
      <c r="E225" s="526"/>
      <c r="F225" s="526"/>
      <c r="G225" s="526"/>
      <c r="H225" s="526" t="s">
        <v>27</v>
      </c>
      <c r="I225" s="526"/>
      <c r="J225" s="526"/>
      <c r="K225" s="526"/>
      <c r="L225" s="526"/>
      <c r="M225" s="526"/>
      <c r="N225" s="526"/>
      <c r="O225" s="526"/>
      <c r="P225" s="526"/>
      <c r="Q225" s="526"/>
      <c r="R225" s="526"/>
      <c r="S225" s="526"/>
      <c r="T225" s="526"/>
      <c r="U225" s="526"/>
      <c r="V225" s="526"/>
      <c r="W225" s="526"/>
      <c r="X225" s="526"/>
      <c r="Y225" s="526"/>
      <c r="Z225" s="526"/>
      <c r="AA225" s="526"/>
      <c r="AB225" s="526"/>
      <c r="AC225" s="526"/>
      <c r="AD225" s="526"/>
      <c r="AE225" s="526"/>
      <c r="AF225" s="526"/>
      <c r="AG225" s="526"/>
      <c r="AH225" s="526"/>
      <c r="AI225" s="526"/>
      <c r="AJ225" s="526"/>
      <c r="AK225" s="526"/>
      <c r="AL225" s="526"/>
      <c r="AM225" s="526"/>
      <c r="AN225" s="526"/>
      <c r="AO225" s="526"/>
      <c r="AP225" s="526" t="s">
        <v>298</v>
      </c>
      <c r="AQ225" s="526"/>
      <c r="AR225" s="526"/>
      <c r="AS225" s="526"/>
      <c r="AT225" s="526"/>
      <c r="AU225" s="526"/>
      <c r="AV225" s="526"/>
      <c r="AW225" s="526"/>
      <c r="AX225" s="526"/>
      <c r="AY225" s="526"/>
      <c r="AZ225" s="526"/>
      <c r="BA225" s="526"/>
      <c r="BB225" s="526"/>
      <c r="BC225" s="526"/>
      <c r="BD225" s="526"/>
      <c r="BE225" s="526"/>
      <c r="BF225" s="526" t="s">
        <v>299</v>
      </c>
      <c r="BG225" s="526"/>
      <c r="BH225" s="526"/>
      <c r="BI225" s="526"/>
      <c r="BJ225" s="526"/>
      <c r="BK225" s="526"/>
      <c r="BL225" s="526"/>
      <c r="BM225" s="526"/>
      <c r="BN225" s="526"/>
      <c r="BO225" s="526"/>
      <c r="BP225" s="526"/>
      <c r="BQ225" s="526"/>
      <c r="BR225" s="526"/>
      <c r="BS225" s="526"/>
      <c r="BT225" s="526"/>
      <c r="BU225" s="526"/>
      <c r="BV225" s="523" t="s">
        <v>300</v>
      </c>
      <c r="BW225" s="524"/>
      <c r="BX225" s="524"/>
      <c r="BY225" s="524"/>
      <c r="BZ225" s="524"/>
      <c r="CA225" s="524"/>
      <c r="CB225" s="524"/>
      <c r="CC225" s="524"/>
      <c r="CD225" s="524"/>
      <c r="CE225" s="524"/>
      <c r="CF225" s="524"/>
      <c r="CG225" s="524"/>
      <c r="CH225" s="524"/>
      <c r="CI225" s="524"/>
      <c r="CJ225" s="524"/>
      <c r="CK225" s="525"/>
      <c r="CL225" s="523" t="s">
        <v>301</v>
      </c>
      <c r="CM225" s="524"/>
      <c r="CN225" s="524"/>
      <c r="CO225" s="524"/>
      <c r="CP225" s="524"/>
      <c r="CQ225" s="524"/>
      <c r="CR225" s="524"/>
      <c r="CS225" s="524"/>
      <c r="CT225" s="524"/>
      <c r="CU225" s="524"/>
      <c r="CV225" s="524"/>
      <c r="CW225" s="524"/>
      <c r="CX225" s="524"/>
      <c r="CY225" s="524"/>
      <c r="CZ225" s="524"/>
      <c r="DA225" s="525"/>
      <c r="DB225" s="108"/>
      <c r="DC225" s="108"/>
      <c r="DD225" s="108"/>
      <c r="DE225" s="108"/>
    </row>
    <row r="226" spans="1:109" ht="12.75">
      <c r="A226" s="527">
        <v>1</v>
      </c>
      <c r="B226" s="527"/>
      <c r="C226" s="527"/>
      <c r="D226" s="527"/>
      <c r="E226" s="527"/>
      <c r="F226" s="527"/>
      <c r="G226" s="527"/>
      <c r="H226" s="527">
        <v>2</v>
      </c>
      <c r="I226" s="527"/>
      <c r="J226" s="527"/>
      <c r="K226" s="527"/>
      <c r="L226" s="527"/>
      <c r="M226" s="527"/>
      <c r="N226" s="527"/>
      <c r="O226" s="527"/>
      <c r="P226" s="527"/>
      <c r="Q226" s="527"/>
      <c r="R226" s="527"/>
      <c r="S226" s="527"/>
      <c r="T226" s="527"/>
      <c r="U226" s="527"/>
      <c r="V226" s="527"/>
      <c r="W226" s="527"/>
      <c r="X226" s="527"/>
      <c r="Y226" s="527"/>
      <c r="Z226" s="527"/>
      <c r="AA226" s="527"/>
      <c r="AB226" s="527"/>
      <c r="AC226" s="527"/>
      <c r="AD226" s="527"/>
      <c r="AE226" s="527"/>
      <c r="AF226" s="527"/>
      <c r="AG226" s="527"/>
      <c r="AH226" s="527"/>
      <c r="AI226" s="527"/>
      <c r="AJ226" s="527"/>
      <c r="AK226" s="527"/>
      <c r="AL226" s="527"/>
      <c r="AM226" s="527"/>
      <c r="AN226" s="527"/>
      <c r="AO226" s="527"/>
      <c r="AP226" s="527">
        <v>4</v>
      </c>
      <c r="AQ226" s="527"/>
      <c r="AR226" s="527"/>
      <c r="AS226" s="527"/>
      <c r="AT226" s="527"/>
      <c r="AU226" s="527"/>
      <c r="AV226" s="527"/>
      <c r="AW226" s="527"/>
      <c r="AX226" s="527"/>
      <c r="AY226" s="527"/>
      <c r="AZ226" s="527"/>
      <c r="BA226" s="527"/>
      <c r="BB226" s="527"/>
      <c r="BC226" s="527"/>
      <c r="BD226" s="527"/>
      <c r="BE226" s="527"/>
      <c r="BF226" s="527">
        <v>5</v>
      </c>
      <c r="BG226" s="527"/>
      <c r="BH226" s="527"/>
      <c r="BI226" s="527"/>
      <c r="BJ226" s="527"/>
      <c r="BK226" s="527"/>
      <c r="BL226" s="527"/>
      <c r="BM226" s="527"/>
      <c r="BN226" s="527"/>
      <c r="BO226" s="527"/>
      <c r="BP226" s="527"/>
      <c r="BQ226" s="527"/>
      <c r="BR226" s="527"/>
      <c r="BS226" s="527"/>
      <c r="BT226" s="527"/>
      <c r="BU226" s="527"/>
      <c r="BV226" s="542">
        <v>6</v>
      </c>
      <c r="BW226" s="543"/>
      <c r="BX226" s="543"/>
      <c r="BY226" s="543"/>
      <c r="BZ226" s="543"/>
      <c r="CA226" s="543"/>
      <c r="CB226" s="543"/>
      <c r="CC226" s="543"/>
      <c r="CD226" s="543"/>
      <c r="CE226" s="543"/>
      <c r="CF226" s="543"/>
      <c r="CG226" s="543"/>
      <c r="CH226" s="543"/>
      <c r="CI226" s="543"/>
      <c r="CJ226" s="543"/>
      <c r="CK226" s="544"/>
      <c r="CL226" s="542">
        <v>6</v>
      </c>
      <c r="CM226" s="543"/>
      <c r="CN226" s="543"/>
      <c r="CO226" s="543"/>
      <c r="CP226" s="543"/>
      <c r="CQ226" s="543"/>
      <c r="CR226" s="543"/>
      <c r="CS226" s="543"/>
      <c r="CT226" s="543"/>
      <c r="CU226" s="543"/>
      <c r="CV226" s="543"/>
      <c r="CW226" s="543"/>
      <c r="CX226" s="543"/>
      <c r="CY226" s="543"/>
      <c r="CZ226" s="543"/>
      <c r="DA226" s="544"/>
      <c r="DB226" s="109"/>
      <c r="DC226" s="109"/>
      <c r="DD226" s="109"/>
      <c r="DE226" s="109"/>
    </row>
    <row r="227" spans="1:110" ht="12.75" customHeight="1">
      <c r="A227" s="494" t="s">
        <v>208</v>
      </c>
      <c r="B227" s="494"/>
      <c r="C227" s="494"/>
      <c r="D227" s="494"/>
      <c r="E227" s="494"/>
      <c r="F227" s="494"/>
      <c r="G227" s="494"/>
      <c r="H227" s="601" t="s">
        <v>302</v>
      </c>
      <c r="I227" s="601"/>
      <c r="J227" s="601"/>
      <c r="K227" s="601"/>
      <c r="L227" s="601"/>
      <c r="M227" s="601"/>
      <c r="N227" s="601"/>
      <c r="O227" s="601"/>
      <c r="P227" s="601"/>
      <c r="Q227" s="601"/>
      <c r="R227" s="601"/>
      <c r="S227" s="601"/>
      <c r="T227" s="601"/>
      <c r="U227" s="601"/>
      <c r="V227" s="601"/>
      <c r="W227" s="601"/>
      <c r="X227" s="601"/>
      <c r="Y227" s="601"/>
      <c r="Z227" s="601"/>
      <c r="AA227" s="601"/>
      <c r="AB227" s="601"/>
      <c r="AC227" s="601"/>
      <c r="AD227" s="601"/>
      <c r="AE227" s="601"/>
      <c r="AF227" s="601"/>
      <c r="AG227" s="601"/>
      <c r="AH227" s="601"/>
      <c r="AI227" s="601"/>
      <c r="AJ227" s="601"/>
      <c r="AK227" s="601"/>
      <c r="AL227" s="601"/>
      <c r="AM227" s="601"/>
      <c r="AN227" s="601"/>
      <c r="AO227" s="601"/>
      <c r="AP227" s="602">
        <f>AP228+AP229</f>
        <v>16759.989999999998</v>
      </c>
      <c r="AQ227" s="602"/>
      <c r="AR227" s="602"/>
      <c r="AS227" s="602"/>
      <c r="AT227" s="602"/>
      <c r="AU227" s="602"/>
      <c r="AV227" s="602"/>
      <c r="AW227" s="602"/>
      <c r="AX227" s="602"/>
      <c r="AY227" s="602"/>
      <c r="AZ227" s="602"/>
      <c r="BA227" s="602"/>
      <c r="BB227" s="602"/>
      <c r="BC227" s="602"/>
      <c r="BD227" s="602"/>
      <c r="BE227" s="602"/>
      <c r="BF227" s="498">
        <v>7.12</v>
      </c>
      <c r="BG227" s="498"/>
      <c r="BH227" s="498"/>
      <c r="BI227" s="498"/>
      <c r="BJ227" s="498"/>
      <c r="BK227" s="498"/>
      <c r="BL227" s="498"/>
      <c r="BM227" s="498"/>
      <c r="BN227" s="498"/>
      <c r="BO227" s="498"/>
      <c r="BP227" s="498"/>
      <c r="BQ227" s="498"/>
      <c r="BR227" s="498"/>
      <c r="BS227" s="498"/>
      <c r="BT227" s="498"/>
      <c r="BU227" s="498"/>
      <c r="BV227" s="495"/>
      <c r="BW227" s="496"/>
      <c r="BX227" s="496"/>
      <c r="BY227" s="496"/>
      <c r="BZ227" s="496"/>
      <c r="CA227" s="496"/>
      <c r="CB227" s="496"/>
      <c r="CC227" s="496"/>
      <c r="CD227" s="496"/>
      <c r="CE227" s="496"/>
      <c r="CF227" s="496"/>
      <c r="CG227" s="496"/>
      <c r="CH227" s="496"/>
      <c r="CI227" s="496"/>
      <c r="CJ227" s="496"/>
      <c r="CK227" s="497"/>
      <c r="CL227" s="539">
        <f>CL228+CL229+4.3</f>
        <v>119335.42880000001</v>
      </c>
      <c r="CM227" s="540"/>
      <c r="CN227" s="540"/>
      <c r="CO227" s="540"/>
      <c r="CP227" s="540"/>
      <c r="CQ227" s="540"/>
      <c r="CR227" s="540"/>
      <c r="CS227" s="540"/>
      <c r="CT227" s="540"/>
      <c r="CU227" s="540"/>
      <c r="CV227" s="540"/>
      <c r="CW227" s="540"/>
      <c r="CX227" s="540"/>
      <c r="CY227" s="540"/>
      <c r="CZ227" s="540"/>
      <c r="DA227" s="541"/>
      <c r="DB227" s="110">
        <v>119335.43</v>
      </c>
      <c r="DC227" s="110">
        <f>DB227/CL227</f>
        <v>1.0000000100556892</v>
      </c>
      <c r="DD227" s="110"/>
      <c r="DE227" s="110"/>
      <c r="DF227" s="140">
        <f>CL227-DB227</f>
        <v>-0.0011999999842373654</v>
      </c>
    </row>
    <row r="228" spans="1:110" ht="12.75" customHeight="1">
      <c r="A228" s="590"/>
      <c r="B228" s="590"/>
      <c r="C228" s="590"/>
      <c r="D228" s="590"/>
      <c r="E228" s="590"/>
      <c r="F228" s="590"/>
      <c r="G228" s="590"/>
      <c r="H228" s="484" t="s">
        <v>303</v>
      </c>
      <c r="I228" s="484"/>
      <c r="J228" s="484"/>
      <c r="K228" s="484"/>
      <c r="L228" s="484"/>
      <c r="M228" s="484"/>
      <c r="N228" s="484"/>
      <c r="O228" s="484"/>
      <c r="P228" s="484"/>
      <c r="Q228" s="484"/>
      <c r="R228" s="484"/>
      <c r="S228" s="484"/>
      <c r="T228" s="484"/>
      <c r="U228" s="484"/>
      <c r="V228" s="484"/>
      <c r="W228" s="484"/>
      <c r="X228" s="484"/>
      <c r="Y228" s="484"/>
      <c r="Z228" s="484"/>
      <c r="AA228" s="484"/>
      <c r="AB228" s="484"/>
      <c r="AC228" s="484"/>
      <c r="AD228" s="484"/>
      <c r="AE228" s="484"/>
      <c r="AF228" s="484"/>
      <c r="AG228" s="484"/>
      <c r="AH228" s="484"/>
      <c r="AI228" s="484"/>
      <c r="AJ228" s="484"/>
      <c r="AK228" s="484"/>
      <c r="AL228" s="484"/>
      <c r="AM228" s="484"/>
      <c r="AN228" s="484"/>
      <c r="AO228" s="484"/>
      <c r="AP228" s="603">
        <v>5951</v>
      </c>
      <c r="AQ228" s="603"/>
      <c r="AR228" s="603"/>
      <c r="AS228" s="603"/>
      <c r="AT228" s="603"/>
      <c r="AU228" s="603"/>
      <c r="AV228" s="603"/>
      <c r="AW228" s="603"/>
      <c r="AX228" s="603"/>
      <c r="AY228" s="603"/>
      <c r="AZ228" s="603"/>
      <c r="BA228" s="603"/>
      <c r="BB228" s="603"/>
      <c r="BC228" s="603"/>
      <c r="BD228" s="603"/>
      <c r="BE228" s="603"/>
      <c r="BF228" s="498">
        <v>7.12</v>
      </c>
      <c r="BG228" s="498"/>
      <c r="BH228" s="498"/>
      <c r="BI228" s="498"/>
      <c r="BJ228" s="498"/>
      <c r="BK228" s="498"/>
      <c r="BL228" s="498"/>
      <c r="BM228" s="498"/>
      <c r="BN228" s="498"/>
      <c r="BO228" s="498"/>
      <c r="BP228" s="498"/>
      <c r="BQ228" s="498"/>
      <c r="BR228" s="498"/>
      <c r="BS228" s="498"/>
      <c r="BT228" s="498"/>
      <c r="BU228" s="498"/>
      <c r="BV228" s="523"/>
      <c r="BW228" s="524"/>
      <c r="BX228" s="524"/>
      <c r="BY228" s="524"/>
      <c r="BZ228" s="524"/>
      <c r="CA228" s="524"/>
      <c r="CB228" s="524"/>
      <c r="CC228" s="524"/>
      <c r="CD228" s="524"/>
      <c r="CE228" s="524"/>
      <c r="CF228" s="524"/>
      <c r="CG228" s="524"/>
      <c r="CH228" s="524"/>
      <c r="CI228" s="524"/>
      <c r="CJ228" s="524"/>
      <c r="CK228" s="525"/>
      <c r="CL228" s="628">
        <f>AP228*BF228</f>
        <v>42371.12</v>
      </c>
      <c r="CM228" s="629"/>
      <c r="CN228" s="629"/>
      <c r="CO228" s="629"/>
      <c r="CP228" s="629"/>
      <c r="CQ228" s="629"/>
      <c r="CR228" s="629"/>
      <c r="CS228" s="629"/>
      <c r="CT228" s="629"/>
      <c r="CU228" s="629"/>
      <c r="CV228" s="629"/>
      <c r="CW228" s="629"/>
      <c r="CX228" s="629"/>
      <c r="CY228" s="629"/>
      <c r="CZ228" s="629"/>
      <c r="DA228" s="630"/>
      <c r="DB228" s="110"/>
      <c r="DC228" s="110">
        <v>0.909361667</v>
      </c>
      <c r="DD228" s="110"/>
      <c r="DE228" s="110"/>
      <c r="DF228" s="140"/>
    </row>
    <row r="229" spans="1:110" ht="12.75" customHeight="1">
      <c r="A229" s="590"/>
      <c r="B229" s="590"/>
      <c r="C229" s="590"/>
      <c r="D229" s="590"/>
      <c r="E229" s="590"/>
      <c r="F229" s="590"/>
      <c r="G229" s="590"/>
      <c r="H229" s="484" t="s">
        <v>304</v>
      </c>
      <c r="I229" s="484"/>
      <c r="J229" s="484"/>
      <c r="K229" s="484"/>
      <c r="L229" s="484"/>
      <c r="M229" s="484"/>
      <c r="N229" s="484"/>
      <c r="O229" s="484"/>
      <c r="P229" s="484"/>
      <c r="Q229" s="484"/>
      <c r="R229" s="484"/>
      <c r="S229" s="484"/>
      <c r="T229" s="484"/>
      <c r="U229" s="484"/>
      <c r="V229" s="484"/>
      <c r="W229" s="484"/>
      <c r="X229" s="484"/>
      <c r="Y229" s="484"/>
      <c r="Z229" s="484"/>
      <c r="AA229" s="484"/>
      <c r="AB229" s="484"/>
      <c r="AC229" s="484"/>
      <c r="AD229" s="484"/>
      <c r="AE229" s="484"/>
      <c r="AF229" s="484"/>
      <c r="AG229" s="484"/>
      <c r="AH229" s="484"/>
      <c r="AI229" s="484"/>
      <c r="AJ229" s="484"/>
      <c r="AK229" s="484"/>
      <c r="AL229" s="484"/>
      <c r="AM229" s="484"/>
      <c r="AN229" s="484"/>
      <c r="AO229" s="484"/>
      <c r="AP229" s="603">
        <f>8000+2808.99</f>
        <v>10808.99</v>
      </c>
      <c r="AQ229" s="603"/>
      <c r="AR229" s="603"/>
      <c r="AS229" s="603"/>
      <c r="AT229" s="603"/>
      <c r="AU229" s="603"/>
      <c r="AV229" s="603"/>
      <c r="AW229" s="603"/>
      <c r="AX229" s="603"/>
      <c r="AY229" s="603"/>
      <c r="AZ229" s="603"/>
      <c r="BA229" s="603"/>
      <c r="BB229" s="603"/>
      <c r="BC229" s="603"/>
      <c r="BD229" s="603"/>
      <c r="BE229" s="603"/>
      <c r="BF229" s="498">
        <v>7.12</v>
      </c>
      <c r="BG229" s="498"/>
      <c r="BH229" s="498"/>
      <c r="BI229" s="498"/>
      <c r="BJ229" s="498"/>
      <c r="BK229" s="498"/>
      <c r="BL229" s="498"/>
      <c r="BM229" s="498"/>
      <c r="BN229" s="498"/>
      <c r="BO229" s="498"/>
      <c r="BP229" s="498"/>
      <c r="BQ229" s="498"/>
      <c r="BR229" s="498"/>
      <c r="BS229" s="498"/>
      <c r="BT229" s="498"/>
      <c r="BU229" s="498"/>
      <c r="BV229" s="523"/>
      <c r="BW229" s="524"/>
      <c r="BX229" s="524"/>
      <c r="BY229" s="524"/>
      <c r="BZ229" s="524"/>
      <c r="CA229" s="524"/>
      <c r="CB229" s="524"/>
      <c r="CC229" s="524"/>
      <c r="CD229" s="524"/>
      <c r="CE229" s="524"/>
      <c r="CF229" s="524"/>
      <c r="CG229" s="524"/>
      <c r="CH229" s="524"/>
      <c r="CI229" s="524"/>
      <c r="CJ229" s="524"/>
      <c r="CK229" s="525"/>
      <c r="CL229" s="628">
        <f>AP229*BF229</f>
        <v>76960.0088</v>
      </c>
      <c r="CM229" s="629"/>
      <c r="CN229" s="629"/>
      <c r="CO229" s="629"/>
      <c r="CP229" s="629"/>
      <c r="CQ229" s="629"/>
      <c r="CR229" s="629"/>
      <c r="CS229" s="629"/>
      <c r="CT229" s="629"/>
      <c r="CU229" s="629"/>
      <c r="CV229" s="629"/>
      <c r="CW229" s="629"/>
      <c r="CX229" s="629"/>
      <c r="CY229" s="629"/>
      <c r="CZ229" s="629"/>
      <c r="DA229" s="630"/>
      <c r="DB229" s="110"/>
      <c r="DC229" s="110"/>
      <c r="DD229" s="110"/>
      <c r="DE229" s="110"/>
      <c r="DF229" s="140"/>
    </row>
    <row r="230" spans="1:110" ht="12.75" customHeight="1">
      <c r="A230" s="604" t="s">
        <v>220</v>
      </c>
      <c r="B230" s="604"/>
      <c r="C230" s="604"/>
      <c r="D230" s="604"/>
      <c r="E230" s="604"/>
      <c r="F230" s="604"/>
      <c r="G230" s="604"/>
      <c r="H230" s="605" t="s">
        <v>305</v>
      </c>
      <c r="I230" s="605"/>
      <c r="J230" s="605"/>
      <c r="K230" s="605"/>
      <c r="L230" s="605"/>
      <c r="M230" s="605"/>
      <c r="N230" s="605"/>
      <c r="O230" s="605"/>
      <c r="P230" s="605"/>
      <c r="Q230" s="605"/>
      <c r="R230" s="605"/>
      <c r="S230" s="605"/>
      <c r="T230" s="605"/>
      <c r="U230" s="605"/>
      <c r="V230" s="605"/>
      <c r="W230" s="605"/>
      <c r="X230" s="605"/>
      <c r="Y230" s="605"/>
      <c r="Z230" s="605"/>
      <c r="AA230" s="605"/>
      <c r="AB230" s="605"/>
      <c r="AC230" s="605"/>
      <c r="AD230" s="605"/>
      <c r="AE230" s="605"/>
      <c r="AF230" s="605"/>
      <c r="AG230" s="605"/>
      <c r="AH230" s="605"/>
      <c r="AI230" s="605"/>
      <c r="AJ230" s="605"/>
      <c r="AK230" s="605"/>
      <c r="AL230" s="605"/>
      <c r="AM230" s="605"/>
      <c r="AN230" s="605"/>
      <c r="AO230" s="605"/>
      <c r="AP230" s="606">
        <f>AP231+AP232</f>
        <v>8832.84</v>
      </c>
      <c r="AQ230" s="606"/>
      <c r="AR230" s="606"/>
      <c r="AS230" s="606"/>
      <c r="AT230" s="606"/>
      <c r="AU230" s="606"/>
      <c r="AV230" s="606"/>
      <c r="AW230" s="606"/>
      <c r="AX230" s="606"/>
      <c r="AY230" s="606"/>
      <c r="AZ230" s="606"/>
      <c r="BA230" s="606"/>
      <c r="BB230" s="606"/>
      <c r="BC230" s="606"/>
      <c r="BD230" s="606"/>
      <c r="BE230" s="606"/>
      <c r="BF230" s="607">
        <v>7.01</v>
      </c>
      <c r="BG230" s="607"/>
      <c r="BH230" s="607"/>
      <c r="BI230" s="607"/>
      <c r="BJ230" s="607"/>
      <c r="BK230" s="607"/>
      <c r="BL230" s="607"/>
      <c r="BM230" s="607"/>
      <c r="BN230" s="607"/>
      <c r="BO230" s="607"/>
      <c r="BP230" s="607"/>
      <c r="BQ230" s="607"/>
      <c r="BR230" s="607"/>
      <c r="BS230" s="607"/>
      <c r="BT230" s="607"/>
      <c r="BU230" s="607"/>
      <c r="BV230" s="625">
        <f>BV231+BV232</f>
        <v>0</v>
      </c>
      <c r="BW230" s="626"/>
      <c r="BX230" s="626"/>
      <c r="BY230" s="626"/>
      <c r="BZ230" s="626"/>
      <c r="CA230" s="626"/>
      <c r="CB230" s="626"/>
      <c r="CC230" s="626"/>
      <c r="CD230" s="626"/>
      <c r="CE230" s="626"/>
      <c r="CF230" s="626"/>
      <c r="CG230" s="626"/>
      <c r="CH230" s="626"/>
      <c r="CI230" s="626"/>
      <c r="CJ230" s="626"/>
      <c r="CK230" s="627"/>
      <c r="CL230" s="631">
        <f>CL231+CL232-1181.52</f>
        <v>70736.6884</v>
      </c>
      <c r="CM230" s="632"/>
      <c r="CN230" s="632"/>
      <c r="CO230" s="632"/>
      <c r="CP230" s="632"/>
      <c r="CQ230" s="632"/>
      <c r="CR230" s="632"/>
      <c r="CS230" s="632"/>
      <c r="CT230" s="632"/>
      <c r="CU230" s="632"/>
      <c r="CV230" s="632"/>
      <c r="CW230" s="632"/>
      <c r="CX230" s="632"/>
      <c r="CY230" s="632"/>
      <c r="CZ230" s="632"/>
      <c r="DA230" s="633"/>
      <c r="DB230" s="110">
        <v>70736.69</v>
      </c>
      <c r="DC230" s="110">
        <f>DB230/CL230</f>
        <v>1.0000000226190968</v>
      </c>
      <c r="DD230" s="110"/>
      <c r="DE230" s="110"/>
      <c r="DF230" s="140">
        <f>CL230-DB230</f>
        <v>-0.001600000003236346</v>
      </c>
    </row>
    <row r="231" spans="1:110" ht="12.75" customHeight="1">
      <c r="A231" s="590"/>
      <c r="B231" s="590"/>
      <c r="C231" s="590"/>
      <c r="D231" s="590"/>
      <c r="E231" s="590"/>
      <c r="F231" s="590"/>
      <c r="G231" s="590"/>
      <c r="H231" s="484" t="s">
        <v>306</v>
      </c>
      <c r="I231" s="484"/>
      <c r="J231" s="484"/>
      <c r="K231" s="484"/>
      <c r="L231" s="484"/>
      <c r="M231" s="484"/>
      <c r="N231" s="484"/>
      <c r="O231" s="484"/>
      <c r="P231" s="484"/>
      <c r="Q231" s="484"/>
      <c r="R231" s="484"/>
      <c r="S231" s="484"/>
      <c r="T231" s="484"/>
      <c r="U231" s="484"/>
      <c r="V231" s="484"/>
      <c r="W231" s="484"/>
      <c r="X231" s="484"/>
      <c r="Y231" s="484"/>
      <c r="Z231" s="484"/>
      <c r="AA231" s="484"/>
      <c r="AB231" s="484"/>
      <c r="AC231" s="484"/>
      <c r="AD231" s="484"/>
      <c r="AE231" s="484"/>
      <c r="AF231" s="484"/>
      <c r="AG231" s="484"/>
      <c r="AH231" s="484"/>
      <c r="AI231" s="484"/>
      <c r="AJ231" s="484"/>
      <c r="AK231" s="484"/>
      <c r="AL231" s="484"/>
      <c r="AM231" s="484"/>
      <c r="AN231" s="484"/>
      <c r="AO231" s="484"/>
      <c r="AP231" s="603">
        <v>5921</v>
      </c>
      <c r="AQ231" s="603"/>
      <c r="AR231" s="603"/>
      <c r="AS231" s="603"/>
      <c r="AT231" s="603"/>
      <c r="AU231" s="603"/>
      <c r="AV231" s="603"/>
      <c r="AW231" s="603"/>
      <c r="AX231" s="603"/>
      <c r="AY231" s="603"/>
      <c r="AZ231" s="603"/>
      <c r="BA231" s="603"/>
      <c r="BB231" s="603"/>
      <c r="BC231" s="603"/>
      <c r="BD231" s="603"/>
      <c r="BE231" s="603"/>
      <c r="BF231" s="526">
        <v>7.01</v>
      </c>
      <c r="BG231" s="526"/>
      <c r="BH231" s="526"/>
      <c r="BI231" s="526"/>
      <c r="BJ231" s="526"/>
      <c r="BK231" s="526"/>
      <c r="BL231" s="526"/>
      <c r="BM231" s="526"/>
      <c r="BN231" s="526"/>
      <c r="BO231" s="526"/>
      <c r="BP231" s="526"/>
      <c r="BQ231" s="526"/>
      <c r="BR231" s="526"/>
      <c r="BS231" s="526"/>
      <c r="BT231" s="526"/>
      <c r="BU231" s="526"/>
      <c r="BV231" s="523"/>
      <c r="BW231" s="524"/>
      <c r="BX231" s="524"/>
      <c r="BY231" s="524"/>
      <c r="BZ231" s="524"/>
      <c r="CA231" s="524"/>
      <c r="CB231" s="524"/>
      <c r="CC231" s="524"/>
      <c r="CD231" s="524"/>
      <c r="CE231" s="524"/>
      <c r="CF231" s="524"/>
      <c r="CG231" s="524"/>
      <c r="CH231" s="524"/>
      <c r="CI231" s="524"/>
      <c r="CJ231" s="524"/>
      <c r="CK231" s="525"/>
      <c r="CL231" s="628">
        <f>AP231*BF231</f>
        <v>41506.21</v>
      </c>
      <c r="CM231" s="629"/>
      <c r="CN231" s="629"/>
      <c r="CO231" s="629"/>
      <c r="CP231" s="629"/>
      <c r="CQ231" s="629"/>
      <c r="CR231" s="629"/>
      <c r="CS231" s="629"/>
      <c r="CT231" s="629"/>
      <c r="CU231" s="629"/>
      <c r="CV231" s="629"/>
      <c r="CW231" s="629"/>
      <c r="CX231" s="629"/>
      <c r="CY231" s="629"/>
      <c r="CZ231" s="629"/>
      <c r="DA231" s="630"/>
      <c r="DB231" s="110"/>
      <c r="DC231" s="110">
        <v>0.24386321</v>
      </c>
      <c r="DD231" s="110"/>
      <c r="DE231" s="110"/>
      <c r="DF231" s="140"/>
    </row>
    <row r="232" spans="1:110" ht="12.75" customHeight="1">
      <c r="A232" s="590"/>
      <c r="B232" s="590"/>
      <c r="C232" s="590"/>
      <c r="D232" s="590"/>
      <c r="E232" s="590"/>
      <c r="F232" s="590"/>
      <c r="G232" s="590"/>
      <c r="H232" s="484" t="s">
        <v>307</v>
      </c>
      <c r="I232" s="484"/>
      <c r="J232" s="484"/>
      <c r="K232" s="484"/>
      <c r="L232" s="484"/>
      <c r="M232" s="484"/>
      <c r="N232" s="484"/>
      <c r="O232" s="484"/>
      <c r="P232" s="484"/>
      <c r="Q232" s="484"/>
      <c r="R232" s="484"/>
      <c r="S232" s="484"/>
      <c r="T232" s="484"/>
      <c r="U232" s="484"/>
      <c r="V232" s="484"/>
      <c r="W232" s="484"/>
      <c r="X232" s="484"/>
      <c r="Y232" s="484"/>
      <c r="Z232" s="484"/>
      <c r="AA232" s="484"/>
      <c r="AB232" s="484"/>
      <c r="AC232" s="484"/>
      <c r="AD232" s="484"/>
      <c r="AE232" s="484"/>
      <c r="AF232" s="484"/>
      <c r="AG232" s="484"/>
      <c r="AH232" s="484"/>
      <c r="AI232" s="484"/>
      <c r="AJ232" s="484"/>
      <c r="AK232" s="484"/>
      <c r="AL232" s="484"/>
      <c r="AM232" s="484"/>
      <c r="AN232" s="484"/>
      <c r="AO232" s="484"/>
      <c r="AP232" s="603">
        <v>2911.84</v>
      </c>
      <c r="AQ232" s="603"/>
      <c r="AR232" s="603"/>
      <c r="AS232" s="603"/>
      <c r="AT232" s="603"/>
      <c r="AU232" s="603"/>
      <c r="AV232" s="603"/>
      <c r="AW232" s="603"/>
      <c r="AX232" s="603"/>
      <c r="AY232" s="603"/>
      <c r="AZ232" s="603"/>
      <c r="BA232" s="603"/>
      <c r="BB232" s="603"/>
      <c r="BC232" s="603"/>
      <c r="BD232" s="603"/>
      <c r="BE232" s="603"/>
      <c r="BF232" s="526">
        <v>7.01</v>
      </c>
      <c r="BG232" s="526"/>
      <c r="BH232" s="526"/>
      <c r="BI232" s="526"/>
      <c r="BJ232" s="526"/>
      <c r="BK232" s="526"/>
      <c r="BL232" s="526"/>
      <c r="BM232" s="526"/>
      <c r="BN232" s="526"/>
      <c r="BO232" s="526"/>
      <c r="BP232" s="526"/>
      <c r="BQ232" s="526"/>
      <c r="BR232" s="526"/>
      <c r="BS232" s="526"/>
      <c r="BT232" s="526"/>
      <c r="BU232" s="526"/>
      <c r="BV232" s="523"/>
      <c r="BW232" s="524"/>
      <c r="BX232" s="524"/>
      <c r="BY232" s="524"/>
      <c r="BZ232" s="524"/>
      <c r="CA232" s="524"/>
      <c r="CB232" s="524"/>
      <c r="CC232" s="524"/>
      <c r="CD232" s="524"/>
      <c r="CE232" s="524"/>
      <c r="CF232" s="524"/>
      <c r="CG232" s="524"/>
      <c r="CH232" s="524"/>
      <c r="CI232" s="524"/>
      <c r="CJ232" s="524"/>
      <c r="CK232" s="525"/>
      <c r="CL232" s="628">
        <f>AP232*BF232+10000</f>
        <v>30411.9984</v>
      </c>
      <c r="CM232" s="629"/>
      <c r="CN232" s="629"/>
      <c r="CO232" s="629"/>
      <c r="CP232" s="629"/>
      <c r="CQ232" s="629"/>
      <c r="CR232" s="629"/>
      <c r="CS232" s="629"/>
      <c r="CT232" s="629"/>
      <c r="CU232" s="629"/>
      <c r="CV232" s="629"/>
      <c r="CW232" s="629"/>
      <c r="CX232" s="629"/>
      <c r="CY232" s="629"/>
      <c r="CZ232" s="629"/>
      <c r="DA232" s="630"/>
      <c r="DB232" s="110"/>
      <c r="DC232" s="110"/>
      <c r="DD232" s="110"/>
      <c r="DE232" s="110"/>
      <c r="DF232" s="140"/>
    </row>
    <row r="233" spans="1:109" ht="12.75" customHeight="1">
      <c r="A233" s="494"/>
      <c r="B233" s="494"/>
      <c r="C233" s="494"/>
      <c r="D233" s="494"/>
      <c r="E233" s="494"/>
      <c r="F233" s="494"/>
      <c r="G233" s="494"/>
      <c r="H233" s="508" t="s">
        <v>209</v>
      </c>
      <c r="I233" s="508"/>
      <c r="J233" s="508"/>
      <c r="K233" s="508"/>
      <c r="L233" s="508"/>
      <c r="M233" s="508"/>
      <c r="N233" s="508"/>
      <c r="O233" s="508"/>
      <c r="P233" s="508"/>
      <c r="Q233" s="508"/>
      <c r="R233" s="508"/>
      <c r="S233" s="508"/>
      <c r="T233" s="508"/>
      <c r="U233" s="508"/>
      <c r="V233" s="508"/>
      <c r="W233" s="508"/>
      <c r="X233" s="508"/>
      <c r="Y233" s="508"/>
      <c r="Z233" s="508"/>
      <c r="AA233" s="508"/>
      <c r="AB233" s="508"/>
      <c r="AC233" s="508"/>
      <c r="AD233" s="508"/>
      <c r="AE233" s="508"/>
      <c r="AF233" s="508"/>
      <c r="AG233" s="508"/>
      <c r="AH233" s="508"/>
      <c r="AI233" s="508"/>
      <c r="AJ233" s="508"/>
      <c r="AK233" s="508"/>
      <c r="AL233" s="508"/>
      <c r="AM233" s="508"/>
      <c r="AN233" s="508"/>
      <c r="AO233" s="508"/>
      <c r="AP233" s="498" t="s">
        <v>210</v>
      </c>
      <c r="AQ233" s="498"/>
      <c r="AR233" s="498"/>
      <c r="AS233" s="498"/>
      <c r="AT233" s="498"/>
      <c r="AU233" s="498"/>
      <c r="AV233" s="498"/>
      <c r="AW233" s="498"/>
      <c r="AX233" s="498"/>
      <c r="AY233" s="498"/>
      <c r="AZ233" s="498"/>
      <c r="BA233" s="498"/>
      <c r="BB233" s="498"/>
      <c r="BC233" s="498"/>
      <c r="BD233" s="498"/>
      <c r="BE233" s="498"/>
      <c r="BF233" s="498" t="s">
        <v>210</v>
      </c>
      <c r="BG233" s="498"/>
      <c r="BH233" s="498"/>
      <c r="BI233" s="498"/>
      <c r="BJ233" s="498"/>
      <c r="BK233" s="498"/>
      <c r="BL233" s="498"/>
      <c r="BM233" s="498"/>
      <c r="BN233" s="498"/>
      <c r="BO233" s="498"/>
      <c r="BP233" s="498"/>
      <c r="BQ233" s="498"/>
      <c r="BR233" s="498"/>
      <c r="BS233" s="498"/>
      <c r="BT233" s="498"/>
      <c r="BU233" s="498"/>
      <c r="BV233" s="495" t="s">
        <v>210</v>
      </c>
      <c r="BW233" s="496"/>
      <c r="BX233" s="496"/>
      <c r="BY233" s="496"/>
      <c r="BZ233" s="496"/>
      <c r="CA233" s="496"/>
      <c r="CB233" s="496"/>
      <c r="CC233" s="496"/>
      <c r="CD233" s="496"/>
      <c r="CE233" s="496"/>
      <c r="CF233" s="496"/>
      <c r="CG233" s="496"/>
      <c r="CH233" s="496"/>
      <c r="CI233" s="496"/>
      <c r="CJ233" s="496"/>
      <c r="CK233" s="497"/>
      <c r="CL233" s="539">
        <f>CL227+CL230</f>
        <v>190072.1172</v>
      </c>
      <c r="CM233" s="540"/>
      <c r="CN233" s="540"/>
      <c r="CO233" s="540"/>
      <c r="CP233" s="540"/>
      <c r="CQ233" s="540"/>
      <c r="CR233" s="540"/>
      <c r="CS233" s="540"/>
      <c r="CT233" s="540"/>
      <c r="CU233" s="540"/>
      <c r="CV233" s="540"/>
      <c r="CW233" s="540"/>
      <c r="CX233" s="540"/>
      <c r="CY233" s="540"/>
      <c r="CZ233" s="540"/>
      <c r="DA233" s="541"/>
      <c r="DB233" s="110"/>
      <c r="DC233" s="110"/>
      <c r="DD233" s="110"/>
      <c r="DE233" s="110"/>
    </row>
    <row r="234" spans="1:110" ht="12.75" customHeight="1">
      <c r="A234" s="615" t="s">
        <v>308</v>
      </c>
      <c r="B234" s="615"/>
      <c r="C234" s="615"/>
      <c r="D234" s="615"/>
      <c r="E234" s="615"/>
      <c r="F234" s="615"/>
      <c r="G234" s="615"/>
      <c r="H234" s="615"/>
      <c r="I234" s="615"/>
      <c r="J234" s="615"/>
      <c r="K234" s="615"/>
      <c r="L234" s="615"/>
      <c r="M234" s="615"/>
      <c r="N234" s="615"/>
      <c r="O234" s="615"/>
      <c r="P234" s="615"/>
      <c r="Q234" s="615"/>
      <c r="R234" s="615"/>
      <c r="S234" s="615"/>
      <c r="T234" s="615"/>
      <c r="U234" s="615"/>
      <c r="V234" s="615"/>
      <c r="W234" s="615"/>
      <c r="X234" s="615"/>
      <c r="Y234" s="615"/>
      <c r="Z234" s="615"/>
      <c r="AA234" s="615"/>
      <c r="AB234" s="615"/>
      <c r="AC234" s="615"/>
      <c r="AD234" s="615"/>
      <c r="AE234" s="615"/>
      <c r="AF234" s="615"/>
      <c r="AG234" s="615"/>
      <c r="AH234" s="615"/>
      <c r="AI234" s="615"/>
      <c r="AJ234" s="615"/>
      <c r="AK234" s="615"/>
      <c r="AL234" s="615"/>
      <c r="AM234" s="615"/>
      <c r="AN234" s="615"/>
      <c r="AO234" s="615"/>
      <c r="AP234" s="615"/>
      <c r="AQ234" s="615"/>
      <c r="AR234" s="615"/>
      <c r="AS234" s="615"/>
      <c r="AT234" s="615"/>
      <c r="AU234" s="615"/>
      <c r="AV234" s="615"/>
      <c r="AW234" s="615"/>
      <c r="AX234" s="615"/>
      <c r="AY234" s="615"/>
      <c r="AZ234" s="615"/>
      <c r="BA234" s="615"/>
      <c r="BB234" s="615"/>
      <c r="BC234" s="615"/>
      <c r="BD234" s="615"/>
      <c r="BE234" s="615"/>
      <c r="BF234" s="615"/>
      <c r="BG234" s="615"/>
      <c r="BH234" s="615"/>
      <c r="BI234" s="615"/>
      <c r="BJ234" s="615"/>
      <c r="BK234" s="615"/>
      <c r="BL234" s="615"/>
      <c r="BM234" s="615"/>
      <c r="BN234" s="615"/>
      <c r="BO234" s="615"/>
      <c r="BP234" s="615"/>
      <c r="BQ234" s="615"/>
      <c r="BR234" s="615"/>
      <c r="BS234" s="615"/>
      <c r="BT234" s="615"/>
      <c r="BU234" s="615"/>
      <c r="BV234" s="615"/>
      <c r="BW234" s="615"/>
      <c r="BX234" s="615"/>
      <c r="BY234" s="615"/>
      <c r="BZ234" s="615"/>
      <c r="CA234" s="615"/>
      <c r="CB234" s="615"/>
      <c r="CC234" s="615"/>
      <c r="CD234" s="615"/>
      <c r="CE234" s="615"/>
      <c r="CF234" s="615"/>
      <c r="CG234" s="615"/>
      <c r="CH234" s="615"/>
      <c r="CI234" s="615"/>
      <c r="CJ234" s="615"/>
      <c r="CK234" s="615"/>
      <c r="CL234" s="615"/>
      <c r="CM234" s="615"/>
      <c r="CN234" s="615"/>
      <c r="CO234" s="615"/>
      <c r="CP234" s="615"/>
      <c r="CQ234" s="615"/>
      <c r="CR234" s="615"/>
      <c r="CS234" s="615"/>
      <c r="CT234" s="615"/>
      <c r="CU234" s="615"/>
      <c r="CV234" s="615"/>
      <c r="CW234" s="615"/>
      <c r="CX234" s="615"/>
      <c r="CY234" s="615"/>
      <c r="CZ234" s="615"/>
      <c r="DA234" s="615"/>
      <c r="DB234" s="110"/>
      <c r="DC234" s="110"/>
      <c r="DD234" s="110"/>
      <c r="DE234" s="110"/>
      <c r="DF234" s="140"/>
    </row>
    <row r="235" spans="1:110" ht="12.75" customHeight="1" thickBot="1">
      <c r="A235" s="636" t="s">
        <v>297</v>
      </c>
      <c r="B235" s="636"/>
      <c r="C235" s="636"/>
      <c r="D235" s="636"/>
      <c r="E235" s="636"/>
      <c r="F235" s="636"/>
      <c r="G235" s="636"/>
      <c r="H235" s="636"/>
      <c r="I235" s="636"/>
      <c r="J235" s="636"/>
      <c r="K235" s="636"/>
      <c r="L235" s="636"/>
      <c r="M235" s="636"/>
      <c r="N235" s="636"/>
      <c r="O235" s="636"/>
      <c r="P235" s="636"/>
      <c r="Q235" s="636"/>
      <c r="R235" s="636"/>
      <c r="S235" s="636"/>
      <c r="T235" s="636"/>
      <c r="U235" s="636"/>
      <c r="V235" s="636"/>
      <c r="W235" s="636"/>
      <c r="X235" s="636"/>
      <c r="Y235" s="636"/>
      <c r="Z235" s="636"/>
      <c r="AA235" s="636"/>
      <c r="AB235" s="636"/>
      <c r="AC235" s="636"/>
      <c r="AD235" s="636"/>
      <c r="AE235" s="636"/>
      <c r="AF235" s="636"/>
      <c r="AG235" s="636"/>
      <c r="AH235" s="636"/>
      <c r="AI235" s="636"/>
      <c r="AJ235" s="636"/>
      <c r="AK235" s="636"/>
      <c r="AL235" s="636"/>
      <c r="AM235" s="636"/>
      <c r="AN235" s="636"/>
      <c r="AO235" s="636"/>
      <c r="AP235" s="636"/>
      <c r="AQ235" s="636"/>
      <c r="AR235" s="636"/>
      <c r="AS235" s="636"/>
      <c r="AT235" s="636"/>
      <c r="AU235" s="636"/>
      <c r="AV235" s="636"/>
      <c r="AW235" s="636"/>
      <c r="AX235" s="636"/>
      <c r="AY235" s="636"/>
      <c r="AZ235" s="636"/>
      <c r="BA235" s="636"/>
      <c r="BB235" s="636"/>
      <c r="BC235" s="636"/>
      <c r="BD235" s="636"/>
      <c r="BE235" s="636"/>
      <c r="BF235" s="636"/>
      <c r="BG235" s="636"/>
      <c r="BH235" s="636"/>
      <c r="BI235" s="636"/>
      <c r="BJ235" s="636"/>
      <c r="BK235" s="636"/>
      <c r="BL235" s="636"/>
      <c r="BM235" s="636"/>
      <c r="BN235" s="636"/>
      <c r="BO235" s="636"/>
      <c r="BP235" s="636"/>
      <c r="BQ235" s="636"/>
      <c r="BR235" s="636"/>
      <c r="BS235" s="636"/>
      <c r="BT235" s="636"/>
      <c r="BU235" s="636"/>
      <c r="BV235" s="636"/>
      <c r="BW235" s="636"/>
      <c r="BX235" s="636"/>
      <c r="BY235" s="636"/>
      <c r="BZ235" s="636"/>
      <c r="CA235" s="636"/>
      <c r="CB235" s="636"/>
      <c r="CC235" s="636"/>
      <c r="CD235" s="636"/>
      <c r="CE235" s="636"/>
      <c r="CF235" s="636"/>
      <c r="CG235" s="636"/>
      <c r="CH235" s="636"/>
      <c r="CI235" s="636"/>
      <c r="CJ235" s="636"/>
      <c r="CK235" s="636"/>
      <c r="CL235" s="636"/>
      <c r="CM235" s="636"/>
      <c r="CN235" s="636"/>
      <c r="CO235" s="636"/>
      <c r="CP235" s="636"/>
      <c r="CQ235" s="636"/>
      <c r="CR235" s="636"/>
      <c r="CS235" s="636"/>
      <c r="CT235" s="636"/>
      <c r="CU235" s="636"/>
      <c r="CV235" s="636"/>
      <c r="CW235" s="636"/>
      <c r="CX235" s="636"/>
      <c r="CY235" s="636"/>
      <c r="CZ235" s="636"/>
      <c r="DA235" s="636"/>
      <c r="DB235" s="110"/>
      <c r="DC235" s="110">
        <f>DB235/CL236</f>
        <v>0</v>
      </c>
      <c r="DD235" s="110"/>
      <c r="DE235" s="110"/>
      <c r="DF235" s="140">
        <f>CL236-DB235</f>
        <v>19376.9518</v>
      </c>
    </row>
    <row r="236" spans="1:110" ht="12.75" customHeight="1" thickBot="1">
      <c r="A236" s="590" t="s">
        <v>221</v>
      </c>
      <c r="B236" s="590"/>
      <c r="C236" s="590"/>
      <c r="D236" s="590"/>
      <c r="E236" s="590"/>
      <c r="F236" s="590"/>
      <c r="G236" s="590"/>
      <c r="H236" s="601" t="s">
        <v>309</v>
      </c>
      <c r="I236" s="601"/>
      <c r="J236" s="601"/>
      <c r="K236" s="601"/>
      <c r="L236" s="601"/>
      <c r="M236" s="601"/>
      <c r="N236" s="601"/>
      <c r="O236" s="601"/>
      <c r="P236" s="601"/>
      <c r="Q236" s="601"/>
      <c r="R236" s="601"/>
      <c r="S236" s="601"/>
      <c r="T236" s="601"/>
      <c r="U236" s="601"/>
      <c r="V236" s="601"/>
      <c r="W236" s="601"/>
      <c r="X236" s="601"/>
      <c r="Y236" s="601"/>
      <c r="Z236" s="601"/>
      <c r="AA236" s="601"/>
      <c r="AB236" s="601"/>
      <c r="AC236" s="601"/>
      <c r="AD236" s="601"/>
      <c r="AE236" s="601"/>
      <c r="AF236" s="601"/>
      <c r="AG236" s="601"/>
      <c r="AH236" s="601"/>
      <c r="AI236" s="601"/>
      <c r="AJ236" s="601"/>
      <c r="AK236" s="601"/>
      <c r="AL236" s="601"/>
      <c r="AM236" s="601"/>
      <c r="AN236" s="601"/>
      <c r="AO236" s="601"/>
      <c r="AP236" s="531">
        <f>AP237+AP238</f>
        <v>490.02</v>
      </c>
      <c r="AQ236" s="532"/>
      <c r="AR236" s="532"/>
      <c r="AS236" s="532"/>
      <c r="AT236" s="532"/>
      <c r="AU236" s="532"/>
      <c r="AV236" s="532"/>
      <c r="AW236" s="532"/>
      <c r="AX236" s="532"/>
      <c r="AY236" s="532"/>
      <c r="AZ236" s="532"/>
      <c r="BA236" s="532"/>
      <c r="BB236" s="532"/>
      <c r="BC236" s="532"/>
      <c r="BD236" s="532"/>
      <c r="BE236" s="533"/>
      <c r="BF236" s="534">
        <v>39.09</v>
      </c>
      <c r="BG236" s="535"/>
      <c r="BH236" s="535"/>
      <c r="BI236" s="535"/>
      <c r="BJ236" s="535"/>
      <c r="BK236" s="535"/>
      <c r="BL236" s="535"/>
      <c r="BM236" s="535"/>
      <c r="BN236" s="535"/>
      <c r="BO236" s="535"/>
      <c r="BP236" s="535"/>
      <c r="BQ236" s="535"/>
      <c r="BR236" s="535"/>
      <c r="BS236" s="535"/>
      <c r="BT236" s="535"/>
      <c r="BU236" s="536"/>
      <c r="BV236" s="634"/>
      <c r="BW236" s="524"/>
      <c r="BX236" s="524"/>
      <c r="BY236" s="524"/>
      <c r="BZ236" s="524"/>
      <c r="CA236" s="524"/>
      <c r="CB236" s="524"/>
      <c r="CC236" s="524"/>
      <c r="CD236" s="524"/>
      <c r="CE236" s="524"/>
      <c r="CF236" s="524"/>
      <c r="CG236" s="524"/>
      <c r="CH236" s="524"/>
      <c r="CI236" s="524"/>
      <c r="CJ236" s="524"/>
      <c r="CK236" s="525"/>
      <c r="CL236" s="631">
        <f>CL237+CL238+7.21</f>
        <v>19376.9518</v>
      </c>
      <c r="CM236" s="632"/>
      <c r="CN236" s="632"/>
      <c r="CO236" s="632"/>
      <c r="CP236" s="632"/>
      <c r="CQ236" s="632"/>
      <c r="CR236" s="632"/>
      <c r="CS236" s="632"/>
      <c r="CT236" s="632"/>
      <c r="CU236" s="632"/>
      <c r="CV236" s="632"/>
      <c r="CW236" s="632"/>
      <c r="CX236" s="632"/>
      <c r="CY236" s="632"/>
      <c r="CZ236" s="632"/>
      <c r="DA236" s="633"/>
      <c r="DB236" s="110"/>
      <c r="DC236" s="110"/>
      <c r="DD236" s="110"/>
      <c r="DE236" s="110"/>
      <c r="DF236" s="140"/>
    </row>
    <row r="237" spans="1:109" ht="12.75" customHeight="1" thickBot="1">
      <c r="A237" s="590"/>
      <c r="B237" s="590"/>
      <c r="C237" s="590"/>
      <c r="D237" s="590"/>
      <c r="E237" s="590"/>
      <c r="F237" s="590"/>
      <c r="G237" s="590"/>
      <c r="H237" s="484" t="s">
        <v>310</v>
      </c>
      <c r="I237" s="484"/>
      <c r="J237" s="484"/>
      <c r="K237" s="484"/>
      <c r="L237" s="484"/>
      <c r="M237" s="484"/>
      <c r="N237" s="484"/>
      <c r="O237" s="484"/>
      <c r="P237" s="484"/>
      <c r="Q237" s="484"/>
      <c r="R237" s="484"/>
      <c r="S237" s="484"/>
      <c r="T237" s="484"/>
      <c r="U237" s="484"/>
      <c r="V237" s="484"/>
      <c r="W237" s="484"/>
      <c r="X237" s="484"/>
      <c r="Y237" s="484"/>
      <c r="Z237" s="484"/>
      <c r="AA237" s="484"/>
      <c r="AB237" s="484"/>
      <c r="AC237" s="484"/>
      <c r="AD237" s="484"/>
      <c r="AE237" s="484"/>
      <c r="AF237" s="484"/>
      <c r="AG237" s="484"/>
      <c r="AH237" s="484"/>
      <c r="AI237" s="484"/>
      <c r="AJ237" s="484"/>
      <c r="AK237" s="484"/>
      <c r="AL237" s="484"/>
      <c r="AM237" s="484"/>
      <c r="AN237" s="484"/>
      <c r="AO237" s="484"/>
      <c r="AP237" s="603">
        <v>38</v>
      </c>
      <c r="AQ237" s="603"/>
      <c r="AR237" s="603"/>
      <c r="AS237" s="603"/>
      <c r="AT237" s="603"/>
      <c r="AU237" s="603"/>
      <c r="AV237" s="603"/>
      <c r="AW237" s="603"/>
      <c r="AX237" s="603"/>
      <c r="AY237" s="603"/>
      <c r="AZ237" s="603"/>
      <c r="BA237" s="603"/>
      <c r="BB237" s="603"/>
      <c r="BC237" s="603"/>
      <c r="BD237" s="603"/>
      <c r="BE237" s="603"/>
      <c r="BF237" s="537">
        <v>39.09</v>
      </c>
      <c r="BG237" s="537"/>
      <c r="BH237" s="537"/>
      <c r="BI237" s="537"/>
      <c r="BJ237" s="537"/>
      <c r="BK237" s="537"/>
      <c r="BL237" s="537"/>
      <c r="BM237" s="537"/>
      <c r="BN237" s="537"/>
      <c r="BO237" s="537"/>
      <c r="BP237" s="537"/>
      <c r="BQ237" s="537"/>
      <c r="BR237" s="537"/>
      <c r="BS237" s="537"/>
      <c r="BT237" s="537"/>
      <c r="BU237" s="537"/>
      <c r="BV237" s="523"/>
      <c r="BW237" s="524"/>
      <c r="BX237" s="524"/>
      <c r="BY237" s="524"/>
      <c r="BZ237" s="524"/>
      <c r="CA237" s="524"/>
      <c r="CB237" s="524"/>
      <c r="CC237" s="524"/>
      <c r="CD237" s="524"/>
      <c r="CE237" s="524"/>
      <c r="CF237" s="524"/>
      <c r="CG237" s="524"/>
      <c r="CH237" s="524"/>
      <c r="CI237" s="524"/>
      <c r="CJ237" s="524"/>
      <c r="CK237" s="525"/>
      <c r="CL237" s="631">
        <v>1700.28</v>
      </c>
      <c r="CM237" s="632"/>
      <c r="CN237" s="632"/>
      <c r="CO237" s="632"/>
      <c r="CP237" s="632"/>
      <c r="CQ237" s="632"/>
      <c r="CR237" s="632"/>
      <c r="CS237" s="632"/>
      <c r="CT237" s="632"/>
      <c r="CU237" s="632"/>
      <c r="CV237" s="632"/>
      <c r="CW237" s="632"/>
      <c r="CX237" s="632"/>
      <c r="CY237" s="632"/>
      <c r="CZ237" s="632"/>
      <c r="DA237" s="633"/>
      <c r="DB237" s="110"/>
      <c r="DC237" s="110"/>
      <c r="DD237" s="110"/>
      <c r="DE237" s="110"/>
    </row>
    <row r="238" spans="1:109" ht="12.75" customHeight="1">
      <c r="A238" s="590"/>
      <c r="B238" s="590"/>
      <c r="C238" s="590"/>
      <c r="D238" s="590"/>
      <c r="E238" s="590"/>
      <c r="F238" s="590"/>
      <c r="G238" s="590"/>
      <c r="H238" s="484" t="s">
        <v>311</v>
      </c>
      <c r="I238" s="484"/>
      <c r="J238" s="484"/>
      <c r="K238" s="484"/>
      <c r="L238" s="484"/>
      <c r="M238" s="484"/>
      <c r="N238" s="484"/>
      <c r="O238" s="484"/>
      <c r="P238" s="484"/>
      <c r="Q238" s="484"/>
      <c r="R238" s="484"/>
      <c r="S238" s="484"/>
      <c r="T238" s="484"/>
      <c r="U238" s="484"/>
      <c r="V238" s="484"/>
      <c r="W238" s="484"/>
      <c r="X238" s="484"/>
      <c r="Y238" s="484"/>
      <c r="Z238" s="484"/>
      <c r="AA238" s="484"/>
      <c r="AB238" s="484"/>
      <c r="AC238" s="484"/>
      <c r="AD238" s="484"/>
      <c r="AE238" s="484"/>
      <c r="AF238" s="484"/>
      <c r="AG238" s="484"/>
      <c r="AH238" s="484"/>
      <c r="AI238" s="484"/>
      <c r="AJ238" s="484"/>
      <c r="AK238" s="484"/>
      <c r="AL238" s="484"/>
      <c r="AM238" s="484"/>
      <c r="AN238" s="484"/>
      <c r="AO238" s="484"/>
      <c r="AP238" s="603">
        <v>452.02</v>
      </c>
      <c r="AQ238" s="603"/>
      <c r="AR238" s="603"/>
      <c r="AS238" s="603"/>
      <c r="AT238" s="603"/>
      <c r="AU238" s="603"/>
      <c r="AV238" s="603"/>
      <c r="AW238" s="603"/>
      <c r="AX238" s="603"/>
      <c r="AY238" s="603"/>
      <c r="AZ238" s="603"/>
      <c r="BA238" s="603"/>
      <c r="BB238" s="603"/>
      <c r="BC238" s="603"/>
      <c r="BD238" s="603"/>
      <c r="BE238" s="603"/>
      <c r="BF238" s="537">
        <v>39.09</v>
      </c>
      <c r="BG238" s="537"/>
      <c r="BH238" s="537"/>
      <c r="BI238" s="537"/>
      <c r="BJ238" s="537"/>
      <c r="BK238" s="537"/>
      <c r="BL238" s="537"/>
      <c r="BM238" s="537"/>
      <c r="BN238" s="537"/>
      <c r="BO238" s="537"/>
      <c r="BP238" s="537"/>
      <c r="BQ238" s="537"/>
      <c r="BR238" s="537"/>
      <c r="BS238" s="537"/>
      <c r="BT238" s="537"/>
      <c r="BU238" s="537"/>
      <c r="BV238" s="523"/>
      <c r="BW238" s="524"/>
      <c r="BX238" s="524"/>
      <c r="BY238" s="524"/>
      <c r="BZ238" s="524"/>
      <c r="CA238" s="524"/>
      <c r="CB238" s="524"/>
      <c r="CC238" s="524"/>
      <c r="CD238" s="524"/>
      <c r="CE238" s="524"/>
      <c r="CF238" s="524"/>
      <c r="CG238" s="524"/>
      <c r="CH238" s="524"/>
      <c r="CI238" s="524"/>
      <c r="CJ238" s="524"/>
      <c r="CK238" s="525"/>
      <c r="CL238" s="631">
        <f>BF238*AP238</f>
        <v>17669.4618</v>
      </c>
      <c r="CM238" s="632"/>
      <c r="CN238" s="632"/>
      <c r="CO238" s="632"/>
      <c r="CP238" s="632"/>
      <c r="CQ238" s="632"/>
      <c r="CR238" s="632"/>
      <c r="CS238" s="632"/>
      <c r="CT238" s="632"/>
      <c r="CU238" s="632"/>
      <c r="CV238" s="632"/>
      <c r="CW238" s="632"/>
      <c r="CX238" s="632"/>
      <c r="CY238" s="632"/>
      <c r="CZ238" s="632"/>
      <c r="DA238" s="633"/>
      <c r="DB238" s="110"/>
      <c r="DC238" s="110"/>
      <c r="DD238" s="110"/>
      <c r="DE238" s="110"/>
    </row>
    <row r="239" spans="1:109" ht="12.75">
      <c r="A239" s="134"/>
      <c r="B239" s="135"/>
      <c r="C239" s="135"/>
      <c r="D239" s="135"/>
      <c r="E239" s="135"/>
      <c r="F239" s="135"/>
      <c r="G239" s="136"/>
      <c r="H239" s="141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3"/>
      <c r="AP239" s="144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6"/>
      <c r="BF239" s="147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9"/>
      <c r="BV239" s="147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9"/>
      <c r="CL239" s="150"/>
      <c r="CM239" s="151"/>
      <c r="CN239" s="151"/>
      <c r="CO239" s="151"/>
      <c r="CP239" s="151"/>
      <c r="CQ239" s="151"/>
      <c r="CR239" s="151"/>
      <c r="CS239" s="151"/>
      <c r="CT239" s="151"/>
      <c r="CU239" s="151"/>
      <c r="CV239" s="151"/>
      <c r="CW239" s="151"/>
      <c r="CX239" s="151"/>
      <c r="CY239" s="151"/>
      <c r="CZ239" s="151"/>
      <c r="DA239" s="152"/>
      <c r="DB239" s="110"/>
      <c r="DC239" s="110"/>
      <c r="DD239" s="110"/>
      <c r="DE239" s="110"/>
    </row>
    <row r="240" spans="1:109" ht="12.75" customHeight="1">
      <c r="A240" s="494"/>
      <c r="B240" s="494"/>
      <c r="C240" s="494"/>
      <c r="D240" s="494"/>
      <c r="E240" s="494"/>
      <c r="F240" s="494"/>
      <c r="G240" s="494"/>
      <c r="H240" s="508" t="s">
        <v>209</v>
      </c>
      <c r="I240" s="508"/>
      <c r="J240" s="508"/>
      <c r="K240" s="508"/>
      <c r="L240" s="508"/>
      <c r="M240" s="508"/>
      <c r="N240" s="508"/>
      <c r="O240" s="508"/>
      <c r="P240" s="508"/>
      <c r="Q240" s="508"/>
      <c r="R240" s="508"/>
      <c r="S240" s="508"/>
      <c r="T240" s="508"/>
      <c r="U240" s="508"/>
      <c r="V240" s="508"/>
      <c r="W240" s="508"/>
      <c r="X240" s="508"/>
      <c r="Y240" s="508"/>
      <c r="Z240" s="508"/>
      <c r="AA240" s="508"/>
      <c r="AB240" s="508"/>
      <c r="AC240" s="508"/>
      <c r="AD240" s="508"/>
      <c r="AE240" s="508"/>
      <c r="AF240" s="508"/>
      <c r="AG240" s="508"/>
      <c r="AH240" s="508"/>
      <c r="AI240" s="508"/>
      <c r="AJ240" s="508"/>
      <c r="AK240" s="508"/>
      <c r="AL240" s="508"/>
      <c r="AM240" s="508"/>
      <c r="AN240" s="508"/>
      <c r="AO240" s="508"/>
      <c r="AP240" s="498" t="s">
        <v>210</v>
      </c>
      <c r="AQ240" s="498"/>
      <c r="AR240" s="498"/>
      <c r="AS240" s="498"/>
      <c r="AT240" s="498"/>
      <c r="AU240" s="498"/>
      <c r="AV240" s="498"/>
      <c r="AW240" s="498"/>
      <c r="AX240" s="498"/>
      <c r="AY240" s="498"/>
      <c r="AZ240" s="498"/>
      <c r="BA240" s="498"/>
      <c r="BB240" s="498"/>
      <c r="BC240" s="498"/>
      <c r="BD240" s="498"/>
      <c r="BE240" s="498"/>
      <c r="BF240" s="498" t="s">
        <v>210</v>
      </c>
      <c r="BG240" s="498"/>
      <c r="BH240" s="498"/>
      <c r="BI240" s="498"/>
      <c r="BJ240" s="498"/>
      <c r="BK240" s="498"/>
      <c r="BL240" s="498"/>
      <c r="BM240" s="498"/>
      <c r="BN240" s="498"/>
      <c r="BO240" s="498"/>
      <c r="BP240" s="498"/>
      <c r="BQ240" s="498"/>
      <c r="BR240" s="498"/>
      <c r="BS240" s="498"/>
      <c r="BT240" s="498"/>
      <c r="BU240" s="498"/>
      <c r="BV240" s="495" t="s">
        <v>210</v>
      </c>
      <c r="BW240" s="496"/>
      <c r="BX240" s="496"/>
      <c r="BY240" s="496"/>
      <c r="BZ240" s="496"/>
      <c r="CA240" s="496"/>
      <c r="CB240" s="496"/>
      <c r="CC240" s="496"/>
      <c r="CD240" s="496"/>
      <c r="CE240" s="496"/>
      <c r="CF240" s="496"/>
      <c r="CG240" s="496"/>
      <c r="CH240" s="496"/>
      <c r="CI240" s="496"/>
      <c r="CJ240" s="496"/>
      <c r="CK240" s="497"/>
      <c r="CL240" s="539">
        <f>CL236</f>
        <v>19376.9518</v>
      </c>
      <c r="CM240" s="540"/>
      <c r="CN240" s="540"/>
      <c r="CO240" s="540"/>
      <c r="CP240" s="540"/>
      <c r="CQ240" s="540"/>
      <c r="CR240" s="540"/>
      <c r="CS240" s="540"/>
      <c r="CT240" s="540"/>
      <c r="CU240" s="540"/>
      <c r="CV240" s="540"/>
      <c r="CW240" s="540"/>
      <c r="CX240" s="540"/>
      <c r="CY240" s="540"/>
      <c r="CZ240" s="540"/>
      <c r="DA240" s="541"/>
      <c r="DB240" s="153">
        <f>CL240</f>
        <v>19376.9518</v>
      </c>
      <c r="DC240" s="153"/>
      <c r="DD240" s="153"/>
      <c r="DE240" s="153"/>
    </row>
    <row r="241" spans="1:109" ht="12.75" customHeight="1">
      <c r="A241" s="154"/>
      <c r="B241" s="154"/>
      <c r="C241" s="154"/>
      <c r="D241" s="154"/>
      <c r="E241" s="154"/>
      <c r="F241" s="154"/>
      <c r="G241" s="154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10"/>
      <c r="DC241" s="110"/>
      <c r="DD241" s="110"/>
      <c r="DE241" s="110"/>
    </row>
    <row r="242" spans="1:109" ht="12.75" customHeight="1">
      <c r="A242" s="538" t="s">
        <v>295</v>
      </c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  <c r="T242" s="538"/>
      <c r="U242" s="538"/>
      <c r="V242" s="538"/>
      <c r="W242" s="538"/>
      <c r="X242" s="538"/>
      <c r="Y242" s="538"/>
      <c r="Z242" s="538"/>
      <c r="AA242" s="538"/>
      <c r="AB242" s="538"/>
      <c r="AC242" s="538"/>
      <c r="AD242" s="538"/>
      <c r="AE242" s="538"/>
      <c r="AF242" s="538"/>
      <c r="AG242" s="538"/>
      <c r="AH242" s="538"/>
      <c r="AI242" s="538"/>
      <c r="AJ242" s="538"/>
      <c r="AK242" s="538"/>
      <c r="AL242" s="538"/>
      <c r="AM242" s="538"/>
      <c r="AN242" s="538"/>
      <c r="AO242" s="538"/>
      <c r="AP242" s="538"/>
      <c r="AQ242" s="538"/>
      <c r="AR242" s="538"/>
      <c r="AS242" s="538"/>
      <c r="AT242" s="538"/>
      <c r="AU242" s="538"/>
      <c r="AV242" s="538"/>
      <c r="AW242" s="538"/>
      <c r="AX242" s="538"/>
      <c r="AY242" s="538"/>
      <c r="AZ242" s="538"/>
      <c r="BA242" s="538"/>
      <c r="BB242" s="538"/>
      <c r="BC242" s="538"/>
      <c r="BD242" s="538"/>
      <c r="BE242" s="538"/>
      <c r="BF242" s="538"/>
      <c r="BG242" s="538"/>
      <c r="BH242" s="538"/>
      <c r="BI242" s="538"/>
      <c r="BJ242" s="538"/>
      <c r="BK242" s="538"/>
      <c r="BL242" s="538"/>
      <c r="BM242" s="538"/>
      <c r="BN242" s="538"/>
      <c r="BO242" s="538"/>
      <c r="BP242" s="538"/>
      <c r="BQ242" s="538"/>
      <c r="BR242" s="538"/>
      <c r="BS242" s="538"/>
      <c r="BT242" s="538"/>
      <c r="BU242" s="538"/>
      <c r="BV242" s="538"/>
      <c r="BW242" s="538"/>
      <c r="BX242" s="538"/>
      <c r="BY242" s="538"/>
      <c r="BZ242" s="538"/>
      <c r="CA242" s="538"/>
      <c r="CB242" s="538"/>
      <c r="CC242" s="538"/>
      <c r="CD242" s="538"/>
      <c r="CE242" s="538"/>
      <c r="CF242" s="538"/>
      <c r="CG242" s="538"/>
      <c r="CH242" s="538"/>
      <c r="CI242" s="538"/>
      <c r="CJ242" s="538"/>
      <c r="CK242" s="538"/>
      <c r="CL242" s="538"/>
      <c r="CM242" s="538"/>
      <c r="CN242" s="538"/>
      <c r="CO242" s="538"/>
      <c r="CP242" s="538"/>
      <c r="CQ242" s="538"/>
      <c r="CR242" s="538"/>
      <c r="CS242" s="538"/>
      <c r="CT242" s="538"/>
      <c r="CU242" s="538"/>
      <c r="CV242" s="538"/>
      <c r="CW242" s="538"/>
      <c r="CX242" s="538"/>
      <c r="CY242" s="538"/>
      <c r="CZ242" s="538"/>
      <c r="DA242" s="538"/>
      <c r="DB242" s="110"/>
      <c r="DC242" s="110"/>
      <c r="DD242" s="110"/>
      <c r="DE242" s="110"/>
    </row>
    <row r="243" spans="1:109" ht="12.75" customHeight="1">
      <c r="A243" s="519" t="s">
        <v>312</v>
      </c>
      <c r="B243" s="519"/>
      <c r="C243" s="519"/>
      <c r="D243" s="519"/>
      <c r="E243" s="519"/>
      <c r="F243" s="519"/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519"/>
      <c r="R243" s="519"/>
      <c r="S243" s="519"/>
      <c r="T243" s="519"/>
      <c r="U243" s="519"/>
      <c r="V243" s="519"/>
      <c r="W243" s="519"/>
      <c r="X243" s="519"/>
      <c r="Y243" s="519"/>
      <c r="Z243" s="519"/>
      <c r="AA243" s="519"/>
      <c r="AB243" s="519"/>
      <c r="AC243" s="519"/>
      <c r="AD243" s="519"/>
      <c r="AE243" s="519"/>
      <c r="AF243" s="519"/>
      <c r="AG243" s="519"/>
      <c r="AH243" s="519"/>
      <c r="AI243" s="519"/>
      <c r="AJ243" s="519"/>
      <c r="AK243" s="519"/>
      <c r="AL243" s="519"/>
      <c r="AM243" s="519"/>
      <c r="AN243" s="519"/>
      <c r="AO243" s="519"/>
      <c r="AP243" s="519"/>
      <c r="AQ243" s="519"/>
      <c r="AR243" s="519"/>
      <c r="AS243" s="519"/>
      <c r="AT243" s="519"/>
      <c r="AU243" s="519"/>
      <c r="AV243" s="519"/>
      <c r="AW243" s="519"/>
      <c r="AX243" s="519"/>
      <c r="AY243" s="519"/>
      <c r="AZ243" s="519"/>
      <c r="BA243" s="519"/>
      <c r="BB243" s="519"/>
      <c r="BC243" s="519"/>
      <c r="BD243" s="519"/>
      <c r="BE243" s="519"/>
      <c r="BF243" s="519"/>
      <c r="BG243" s="519"/>
      <c r="BH243" s="519"/>
      <c r="BI243" s="519"/>
      <c r="BJ243" s="519"/>
      <c r="BK243" s="519"/>
      <c r="BL243" s="519"/>
      <c r="BM243" s="519"/>
      <c r="BN243" s="519"/>
      <c r="BO243" s="519"/>
      <c r="BP243" s="519"/>
      <c r="BQ243" s="519"/>
      <c r="BR243" s="519"/>
      <c r="BS243" s="519"/>
      <c r="BT243" s="519"/>
      <c r="BU243" s="519"/>
      <c r="BV243" s="519"/>
      <c r="BW243" s="519"/>
      <c r="BX243" s="519"/>
      <c r="BY243" s="519"/>
      <c r="BZ243" s="519"/>
      <c r="CA243" s="519"/>
      <c r="CB243" s="519"/>
      <c r="CC243" s="519"/>
      <c r="CD243" s="519"/>
      <c r="CE243" s="519"/>
      <c r="CF243" s="519"/>
      <c r="CG243" s="519"/>
      <c r="CH243" s="519"/>
      <c r="CI243" s="519"/>
      <c r="CJ243" s="519"/>
      <c r="CK243" s="519"/>
      <c r="CL243" s="519"/>
      <c r="CM243" s="519"/>
      <c r="CN243" s="519"/>
      <c r="CO243" s="519"/>
      <c r="CP243" s="519"/>
      <c r="CQ243" s="519"/>
      <c r="CR243" s="519"/>
      <c r="CS243" s="519"/>
      <c r="CT243" s="519"/>
      <c r="CU243" s="519"/>
      <c r="CV243" s="519"/>
      <c r="CW243" s="519"/>
      <c r="CX243" s="519"/>
      <c r="CY243" s="519"/>
      <c r="CZ243" s="519"/>
      <c r="DA243" s="519"/>
      <c r="DB243" s="110"/>
      <c r="DC243" s="110"/>
      <c r="DD243" s="110"/>
      <c r="DE243" s="110"/>
    </row>
    <row r="244" spans="1:109" ht="12.75" customHeight="1">
      <c r="A244" s="545" t="s">
        <v>313</v>
      </c>
      <c r="B244" s="545"/>
      <c r="C244" s="545"/>
      <c r="D244" s="545"/>
      <c r="E244" s="545"/>
      <c r="F244" s="545"/>
      <c r="G244" s="545"/>
      <c r="H244" s="545"/>
      <c r="I244" s="545"/>
      <c r="J244" s="545"/>
      <c r="K244" s="545"/>
      <c r="L244" s="545"/>
      <c r="M244" s="545"/>
      <c r="N244" s="545"/>
      <c r="O244" s="545"/>
      <c r="P244" s="545"/>
      <c r="Q244" s="545"/>
      <c r="R244" s="545"/>
      <c r="S244" s="545"/>
      <c r="T244" s="545"/>
      <c r="U244" s="545"/>
      <c r="V244" s="545"/>
      <c r="W244" s="545"/>
      <c r="X244" s="545"/>
      <c r="Y244" s="545"/>
      <c r="Z244" s="545"/>
      <c r="AA244" s="545"/>
      <c r="AB244" s="545"/>
      <c r="AC244" s="545"/>
      <c r="AD244" s="545"/>
      <c r="AE244" s="545"/>
      <c r="AF244" s="545"/>
      <c r="AG244" s="545"/>
      <c r="AH244" s="545"/>
      <c r="AI244" s="545"/>
      <c r="AJ244" s="545"/>
      <c r="AK244" s="545"/>
      <c r="AL244" s="545"/>
      <c r="AM244" s="545"/>
      <c r="AN244" s="545"/>
      <c r="AO244" s="545"/>
      <c r="AP244" s="545"/>
      <c r="AQ244" s="545"/>
      <c r="AR244" s="545"/>
      <c r="AS244" s="545"/>
      <c r="AT244" s="545"/>
      <c r="AU244" s="545"/>
      <c r="AV244" s="545"/>
      <c r="AW244" s="545"/>
      <c r="AX244" s="545"/>
      <c r="AY244" s="545"/>
      <c r="AZ244" s="545"/>
      <c r="BA244" s="545"/>
      <c r="BB244" s="545"/>
      <c r="BC244" s="545"/>
      <c r="BD244" s="545"/>
      <c r="BE244" s="545"/>
      <c r="BF244" s="545"/>
      <c r="BG244" s="545"/>
      <c r="BH244" s="545"/>
      <c r="BI244" s="545"/>
      <c r="BJ244" s="545"/>
      <c r="BK244" s="545"/>
      <c r="BL244" s="545"/>
      <c r="BM244" s="545"/>
      <c r="BN244" s="545"/>
      <c r="BO244" s="545"/>
      <c r="BP244" s="545"/>
      <c r="BQ244" s="545"/>
      <c r="BR244" s="545"/>
      <c r="BS244" s="545"/>
      <c r="BT244" s="545"/>
      <c r="BU244" s="545"/>
      <c r="BV244" s="545"/>
      <c r="BW244" s="545"/>
      <c r="BX244" s="545"/>
      <c r="BY244" s="545"/>
      <c r="BZ244" s="545"/>
      <c r="CA244" s="545"/>
      <c r="CB244" s="545"/>
      <c r="CC244" s="545"/>
      <c r="CD244" s="545"/>
      <c r="CE244" s="545"/>
      <c r="CF244" s="545"/>
      <c r="CG244" s="545"/>
      <c r="CH244" s="545"/>
      <c r="CI244" s="545"/>
      <c r="CJ244" s="545"/>
      <c r="CK244" s="545"/>
      <c r="CL244" s="545"/>
      <c r="CM244" s="545"/>
      <c r="CN244" s="545"/>
      <c r="CO244" s="545"/>
      <c r="CP244" s="545"/>
      <c r="CQ244" s="545"/>
      <c r="CR244" s="545"/>
      <c r="CS244" s="545"/>
      <c r="CT244" s="545"/>
      <c r="CU244" s="545"/>
      <c r="CV244" s="545"/>
      <c r="CW244" s="545"/>
      <c r="CX244" s="545"/>
      <c r="CY244" s="545"/>
      <c r="CZ244" s="545"/>
      <c r="DA244" s="545"/>
      <c r="DB244" s="110"/>
      <c r="DC244" s="110"/>
      <c r="DD244" s="110"/>
      <c r="DE244" s="110"/>
    </row>
    <row r="245" spans="1:109" ht="14.25">
      <c r="A245" s="635"/>
      <c r="B245" s="635"/>
      <c r="C245" s="635"/>
      <c r="D245" s="635"/>
      <c r="E245" s="635"/>
      <c r="F245" s="635"/>
      <c r="G245" s="635"/>
      <c r="H245" s="635"/>
      <c r="I245" s="635"/>
      <c r="J245" s="635"/>
      <c r="K245" s="635"/>
      <c r="L245" s="635"/>
      <c r="M245" s="635"/>
      <c r="N245" s="635"/>
      <c r="O245" s="635"/>
      <c r="P245" s="635"/>
      <c r="Q245" s="635"/>
      <c r="R245" s="635"/>
      <c r="S245" s="635"/>
      <c r="T245" s="635"/>
      <c r="U245" s="635"/>
      <c r="V245" s="635"/>
      <c r="W245" s="635"/>
      <c r="X245" s="635"/>
      <c r="Y245" s="635"/>
      <c r="Z245" s="635"/>
      <c r="AA245" s="635"/>
      <c r="AB245" s="635"/>
      <c r="AC245" s="635"/>
      <c r="AD245" s="635"/>
      <c r="AE245" s="635"/>
      <c r="AF245" s="635"/>
      <c r="AG245" s="635"/>
      <c r="AH245" s="635"/>
      <c r="AI245" s="635"/>
      <c r="AJ245" s="635"/>
      <c r="AK245" s="635"/>
      <c r="AL245" s="635"/>
      <c r="AM245" s="635"/>
      <c r="AN245" s="635"/>
      <c r="AO245" s="635"/>
      <c r="AP245" s="635"/>
      <c r="AQ245" s="635"/>
      <c r="AR245" s="635"/>
      <c r="AS245" s="635"/>
      <c r="AT245" s="635"/>
      <c r="AU245" s="635"/>
      <c r="AV245" s="635"/>
      <c r="AW245" s="635"/>
      <c r="AX245" s="635"/>
      <c r="AY245" s="635"/>
      <c r="AZ245" s="635"/>
      <c r="BA245" s="635"/>
      <c r="BB245" s="635"/>
      <c r="BC245" s="635"/>
      <c r="BD245" s="635"/>
      <c r="BE245" s="635"/>
      <c r="BF245" s="635"/>
      <c r="BG245" s="635"/>
      <c r="BH245" s="635"/>
      <c r="BI245" s="635"/>
      <c r="BJ245" s="635"/>
      <c r="BK245" s="635"/>
      <c r="BL245" s="635"/>
      <c r="BM245" s="635"/>
      <c r="BN245" s="635"/>
      <c r="BO245" s="635"/>
      <c r="BP245" s="635"/>
      <c r="BQ245" s="635"/>
      <c r="BR245" s="635"/>
      <c r="BS245" s="635"/>
      <c r="BT245" s="635"/>
      <c r="BU245" s="635"/>
      <c r="BV245" s="635"/>
      <c r="BW245" s="635"/>
      <c r="BX245" s="635"/>
      <c r="BY245" s="635"/>
      <c r="BZ245" s="635"/>
      <c r="CA245" s="635"/>
      <c r="CB245" s="635"/>
      <c r="CC245" s="635"/>
      <c r="CD245" s="635"/>
      <c r="CE245" s="635"/>
      <c r="CF245" s="635"/>
      <c r="CG245" s="635"/>
      <c r="CH245" s="635"/>
      <c r="CI245" s="635"/>
      <c r="CJ245" s="635"/>
      <c r="CK245" s="635"/>
      <c r="CL245" s="635"/>
      <c r="CM245" s="635"/>
      <c r="CN245" s="635"/>
      <c r="CO245" s="635"/>
      <c r="CP245" s="635"/>
      <c r="CQ245" s="635"/>
      <c r="CR245" s="635"/>
      <c r="CS245" s="635"/>
      <c r="CT245" s="635"/>
      <c r="CU245" s="635"/>
      <c r="CV245" s="635"/>
      <c r="CW245" s="635"/>
      <c r="CX245" s="635"/>
      <c r="CY245" s="635"/>
      <c r="CZ245" s="635"/>
      <c r="DA245" s="635"/>
      <c r="DB245" s="110"/>
      <c r="DC245" s="110">
        <f>DB248/CL248</f>
        <v>60.82670626959024</v>
      </c>
      <c r="DD245" s="110"/>
      <c r="DE245" s="110"/>
    </row>
    <row r="246" spans="1:110" ht="12.75" customHeight="1">
      <c r="A246" s="526" t="s">
        <v>202</v>
      </c>
      <c r="B246" s="526"/>
      <c r="C246" s="526"/>
      <c r="D246" s="526"/>
      <c r="E246" s="526"/>
      <c r="F246" s="526"/>
      <c r="G246" s="526"/>
      <c r="H246" s="526" t="s">
        <v>27</v>
      </c>
      <c r="I246" s="526"/>
      <c r="J246" s="526"/>
      <c r="K246" s="526"/>
      <c r="L246" s="526"/>
      <c r="M246" s="526"/>
      <c r="N246" s="526"/>
      <c r="O246" s="526"/>
      <c r="P246" s="526"/>
      <c r="Q246" s="526"/>
      <c r="R246" s="526"/>
      <c r="S246" s="526"/>
      <c r="T246" s="526"/>
      <c r="U246" s="526"/>
      <c r="V246" s="526"/>
      <c r="W246" s="526"/>
      <c r="X246" s="526"/>
      <c r="Y246" s="526"/>
      <c r="Z246" s="526"/>
      <c r="AA246" s="526"/>
      <c r="AB246" s="526"/>
      <c r="AC246" s="526"/>
      <c r="AD246" s="526"/>
      <c r="AE246" s="526"/>
      <c r="AF246" s="526"/>
      <c r="AG246" s="526"/>
      <c r="AH246" s="526"/>
      <c r="AI246" s="526"/>
      <c r="AJ246" s="526"/>
      <c r="AK246" s="526"/>
      <c r="AL246" s="526"/>
      <c r="AM246" s="526"/>
      <c r="AN246" s="526"/>
      <c r="AO246" s="526"/>
      <c r="AP246" s="526" t="s">
        <v>298</v>
      </c>
      <c r="AQ246" s="526"/>
      <c r="AR246" s="526"/>
      <c r="AS246" s="526"/>
      <c r="AT246" s="526"/>
      <c r="AU246" s="526"/>
      <c r="AV246" s="526"/>
      <c r="AW246" s="526"/>
      <c r="AX246" s="526"/>
      <c r="AY246" s="526"/>
      <c r="AZ246" s="526"/>
      <c r="BA246" s="526"/>
      <c r="BB246" s="526"/>
      <c r="BC246" s="526"/>
      <c r="BD246" s="526"/>
      <c r="BE246" s="526"/>
      <c r="BF246" s="526" t="s">
        <v>299</v>
      </c>
      <c r="BG246" s="526"/>
      <c r="BH246" s="526"/>
      <c r="BI246" s="526"/>
      <c r="BJ246" s="526"/>
      <c r="BK246" s="526"/>
      <c r="BL246" s="526"/>
      <c r="BM246" s="526"/>
      <c r="BN246" s="526"/>
      <c r="BO246" s="526"/>
      <c r="BP246" s="526"/>
      <c r="BQ246" s="526"/>
      <c r="BR246" s="526"/>
      <c r="BS246" s="526"/>
      <c r="BT246" s="526"/>
      <c r="BU246" s="526"/>
      <c r="BV246" s="523" t="s">
        <v>300</v>
      </c>
      <c r="BW246" s="524"/>
      <c r="BX246" s="524"/>
      <c r="BY246" s="524"/>
      <c r="BZ246" s="524"/>
      <c r="CA246" s="524"/>
      <c r="CB246" s="524"/>
      <c r="CC246" s="524"/>
      <c r="CD246" s="524"/>
      <c r="CE246" s="524"/>
      <c r="CF246" s="524"/>
      <c r="CG246" s="524"/>
      <c r="CH246" s="524"/>
      <c r="CI246" s="524"/>
      <c r="CJ246" s="524"/>
      <c r="CK246" s="525"/>
      <c r="CL246" s="523" t="s">
        <v>301</v>
      </c>
      <c r="CM246" s="524"/>
      <c r="CN246" s="524"/>
      <c r="CO246" s="524"/>
      <c r="CP246" s="524"/>
      <c r="CQ246" s="524"/>
      <c r="CR246" s="524"/>
      <c r="CS246" s="524"/>
      <c r="CT246" s="524"/>
      <c r="CU246" s="524"/>
      <c r="CV246" s="524"/>
      <c r="CW246" s="524"/>
      <c r="CX246" s="524"/>
      <c r="CY246" s="524"/>
      <c r="CZ246" s="524"/>
      <c r="DA246" s="525"/>
      <c r="DC246">
        <v>0.479</v>
      </c>
      <c r="DF246">
        <v>0.524731251</v>
      </c>
    </row>
    <row r="247" spans="1:109" ht="12.75" customHeight="1">
      <c r="A247" s="527">
        <v>1</v>
      </c>
      <c r="B247" s="527"/>
      <c r="C247" s="527"/>
      <c r="D247" s="527"/>
      <c r="E247" s="527"/>
      <c r="F247" s="527"/>
      <c r="G247" s="527"/>
      <c r="H247" s="527">
        <v>2</v>
      </c>
      <c r="I247" s="527"/>
      <c r="J247" s="527"/>
      <c r="K247" s="527"/>
      <c r="L247" s="527"/>
      <c r="M247" s="527"/>
      <c r="N247" s="527"/>
      <c r="O247" s="527"/>
      <c r="P247" s="527"/>
      <c r="Q247" s="527"/>
      <c r="R247" s="527"/>
      <c r="S247" s="527"/>
      <c r="T247" s="527"/>
      <c r="U247" s="527"/>
      <c r="V247" s="527"/>
      <c r="W247" s="527"/>
      <c r="X247" s="527"/>
      <c r="Y247" s="527"/>
      <c r="Z247" s="527"/>
      <c r="AA247" s="527"/>
      <c r="AB247" s="527"/>
      <c r="AC247" s="527"/>
      <c r="AD247" s="527"/>
      <c r="AE247" s="527"/>
      <c r="AF247" s="527"/>
      <c r="AG247" s="527"/>
      <c r="AH247" s="527"/>
      <c r="AI247" s="527"/>
      <c r="AJ247" s="527"/>
      <c r="AK247" s="527"/>
      <c r="AL247" s="527"/>
      <c r="AM247" s="527"/>
      <c r="AN247" s="527"/>
      <c r="AO247" s="527"/>
      <c r="AP247" s="527">
        <v>4</v>
      </c>
      <c r="AQ247" s="527"/>
      <c r="AR247" s="527"/>
      <c r="AS247" s="527"/>
      <c r="AT247" s="527"/>
      <c r="AU247" s="527"/>
      <c r="AV247" s="527"/>
      <c r="AW247" s="527"/>
      <c r="AX247" s="527"/>
      <c r="AY247" s="527"/>
      <c r="AZ247" s="527"/>
      <c r="BA247" s="527"/>
      <c r="BB247" s="527"/>
      <c r="BC247" s="527"/>
      <c r="BD247" s="527"/>
      <c r="BE247" s="527"/>
      <c r="BF247" s="527">
        <v>5</v>
      </c>
      <c r="BG247" s="527"/>
      <c r="BH247" s="527"/>
      <c r="BI247" s="527"/>
      <c r="BJ247" s="527"/>
      <c r="BK247" s="527"/>
      <c r="BL247" s="527"/>
      <c r="BM247" s="527"/>
      <c r="BN247" s="527"/>
      <c r="BO247" s="527"/>
      <c r="BP247" s="527"/>
      <c r="BQ247" s="527"/>
      <c r="BR247" s="527"/>
      <c r="BS247" s="527"/>
      <c r="BT247" s="527"/>
      <c r="BU247" s="527"/>
      <c r="BV247" s="542">
        <v>6</v>
      </c>
      <c r="BW247" s="543"/>
      <c r="BX247" s="543"/>
      <c r="BY247" s="543"/>
      <c r="BZ247" s="543"/>
      <c r="CA247" s="543"/>
      <c r="CB247" s="543"/>
      <c r="CC247" s="543"/>
      <c r="CD247" s="543"/>
      <c r="CE247" s="543"/>
      <c r="CF247" s="543"/>
      <c r="CG247" s="543"/>
      <c r="CH247" s="543"/>
      <c r="CI247" s="543"/>
      <c r="CJ247" s="543"/>
      <c r="CK247" s="544"/>
      <c r="CL247" s="542">
        <v>6</v>
      </c>
      <c r="CM247" s="543"/>
      <c r="CN247" s="543"/>
      <c r="CO247" s="543"/>
      <c r="CP247" s="543"/>
      <c r="CQ247" s="543"/>
      <c r="CR247" s="543"/>
      <c r="CS247" s="543"/>
      <c r="CT247" s="543"/>
      <c r="CU247" s="543"/>
      <c r="CV247" s="543"/>
      <c r="CW247" s="543"/>
      <c r="CX247" s="543"/>
      <c r="CY247" s="543"/>
      <c r="CZ247" s="543"/>
      <c r="DA247" s="544"/>
      <c r="DC247" s="110"/>
      <c r="DD247" s="110"/>
      <c r="DE247" s="110"/>
    </row>
    <row r="248" spans="1:109" ht="12.75" customHeight="1">
      <c r="A248" s="494" t="s">
        <v>208</v>
      </c>
      <c r="B248" s="494"/>
      <c r="C248" s="494"/>
      <c r="D248" s="494"/>
      <c r="E248" s="494"/>
      <c r="F248" s="494"/>
      <c r="G248" s="494"/>
      <c r="H248" s="601" t="s">
        <v>302</v>
      </c>
      <c r="I248" s="601"/>
      <c r="J248" s="601"/>
      <c r="K248" s="601"/>
      <c r="L248" s="601"/>
      <c r="M248" s="601"/>
      <c r="N248" s="601"/>
      <c r="O248" s="601"/>
      <c r="P248" s="601"/>
      <c r="Q248" s="601"/>
      <c r="R248" s="601"/>
      <c r="S248" s="601"/>
      <c r="T248" s="601"/>
      <c r="U248" s="601"/>
      <c r="V248" s="601"/>
      <c r="W248" s="601"/>
      <c r="X248" s="601"/>
      <c r="Y248" s="601"/>
      <c r="Z248" s="601"/>
      <c r="AA248" s="601"/>
      <c r="AB248" s="601"/>
      <c r="AC248" s="601"/>
      <c r="AD248" s="601"/>
      <c r="AE248" s="601"/>
      <c r="AF248" s="601"/>
      <c r="AG248" s="601"/>
      <c r="AH248" s="601"/>
      <c r="AI248" s="601"/>
      <c r="AJ248" s="601"/>
      <c r="AK248" s="601"/>
      <c r="AL248" s="601"/>
      <c r="AM248" s="601"/>
      <c r="AN248" s="601"/>
      <c r="AO248" s="601"/>
      <c r="AP248" s="566">
        <v>20</v>
      </c>
      <c r="AQ248" s="566"/>
      <c r="AR248" s="566"/>
      <c r="AS248" s="566"/>
      <c r="AT248" s="566"/>
      <c r="AU248" s="566"/>
      <c r="AV248" s="566"/>
      <c r="AW248" s="566"/>
      <c r="AX248" s="566"/>
      <c r="AY248" s="566"/>
      <c r="AZ248" s="566"/>
      <c r="BA248" s="566"/>
      <c r="BB248" s="566"/>
      <c r="BC248" s="566"/>
      <c r="BD248" s="566"/>
      <c r="BE248" s="566"/>
      <c r="BF248" s="498">
        <v>7.12</v>
      </c>
      <c r="BG248" s="498"/>
      <c r="BH248" s="498"/>
      <c r="BI248" s="498"/>
      <c r="BJ248" s="498"/>
      <c r="BK248" s="498"/>
      <c r="BL248" s="498"/>
      <c r="BM248" s="498"/>
      <c r="BN248" s="498"/>
      <c r="BO248" s="498"/>
      <c r="BP248" s="498"/>
      <c r="BQ248" s="498"/>
      <c r="BR248" s="498"/>
      <c r="BS248" s="498"/>
      <c r="BT248" s="498"/>
      <c r="BU248" s="498"/>
      <c r="BV248" s="495"/>
      <c r="BW248" s="496"/>
      <c r="BX248" s="496"/>
      <c r="BY248" s="496"/>
      <c r="BZ248" s="496"/>
      <c r="CA248" s="496"/>
      <c r="CB248" s="496"/>
      <c r="CC248" s="496"/>
      <c r="CD248" s="496"/>
      <c r="CE248" s="496"/>
      <c r="CF248" s="496"/>
      <c r="CG248" s="496"/>
      <c r="CH248" s="496"/>
      <c r="CI248" s="496"/>
      <c r="CJ248" s="496"/>
      <c r="CK248" s="497"/>
      <c r="CL248" s="539">
        <v>1400.57</v>
      </c>
      <c r="CM248" s="540"/>
      <c r="CN248" s="540"/>
      <c r="CO248" s="540"/>
      <c r="CP248" s="540"/>
      <c r="CQ248" s="540"/>
      <c r="CR248" s="540"/>
      <c r="CS248" s="540"/>
      <c r="CT248" s="540"/>
      <c r="CU248" s="540"/>
      <c r="CV248" s="540"/>
      <c r="CW248" s="540"/>
      <c r="CX248" s="540"/>
      <c r="CY248" s="540"/>
      <c r="CZ248" s="540"/>
      <c r="DA248" s="541"/>
      <c r="DB248" s="158">
        <v>85192.06</v>
      </c>
      <c r="DC248" s="110"/>
      <c r="DD248" s="110"/>
      <c r="DE248" s="110"/>
    </row>
    <row r="249" spans="1:109" ht="12.75" customHeight="1">
      <c r="A249" s="590"/>
      <c r="B249" s="590"/>
      <c r="C249" s="590"/>
      <c r="D249" s="590"/>
      <c r="E249" s="590"/>
      <c r="F249" s="590"/>
      <c r="G249" s="590"/>
      <c r="H249" s="484" t="s">
        <v>303</v>
      </c>
      <c r="I249" s="484"/>
      <c r="J249" s="484"/>
      <c r="K249" s="484"/>
      <c r="L249" s="484"/>
      <c r="M249" s="484"/>
      <c r="N249" s="484"/>
      <c r="O249" s="484"/>
      <c r="P249" s="484"/>
      <c r="Q249" s="484"/>
      <c r="R249" s="484"/>
      <c r="S249" s="484"/>
      <c r="T249" s="484"/>
      <c r="U249" s="484"/>
      <c r="V249" s="484"/>
      <c r="W249" s="484"/>
      <c r="X249" s="484"/>
      <c r="Y249" s="484"/>
      <c r="Z249" s="484"/>
      <c r="AA249" s="484"/>
      <c r="AB249" s="484"/>
      <c r="AC249" s="484"/>
      <c r="AD249" s="484"/>
      <c r="AE249" s="484"/>
      <c r="AF249" s="484"/>
      <c r="AG249" s="484"/>
      <c r="AH249" s="484"/>
      <c r="AI249" s="484"/>
      <c r="AJ249" s="484"/>
      <c r="AK249" s="484"/>
      <c r="AL249" s="484"/>
      <c r="AM249" s="484"/>
      <c r="AN249" s="484"/>
      <c r="AO249" s="484"/>
      <c r="AP249" s="603">
        <v>20</v>
      </c>
      <c r="AQ249" s="603"/>
      <c r="AR249" s="603"/>
      <c r="AS249" s="603"/>
      <c r="AT249" s="603"/>
      <c r="AU249" s="603"/>
      <c r="AV249" s="603"/>
      <c r="AW249" s="603"/>
      <c r="AX249" s="603"/>
      <c r="AY249" s="603"/>
      <c r="AZ249" s="603"/>
      <c r="BA249" s="603"/>
      <c r="BB249" s="603"/>
      <c r="BC249" s="603"/>
      <c r="BD249" s="603"/>
      <c r="BE249" s="603"/>
      <c r="BF249" s="498">
        <v>7.12</v>
      </c>
      <c r="BG249" s="498"/>
      <c r="BH249" s="498"/>
      <c r="BI249" s="498"/>
      <c r="BJ249" s="498"/>
      <c r="BK249" s="498"/>
      <c r="BL249" s="498"/>
      <c r="BM249" s="498"/>
      <c r="BN249" s="498"/>
      <c r="BO249" s="498"/>
      <c r="BP249" s="498"/>
      <c r="BQ249" s="498"/>
      <c r="BR249" s="498"/>
      <c r="BS249" s="498"/>
      <c r="BT249" s="498"/>
      <c r="BU249" s="498"/>
      <c r="BV249" s="523"/>
      <c r="BW249" s="524"/>
      <c r="BX249" s="524"/>
      <c r="BY249" s="524"/>
      <c r="BZ249" s="524"/>
      <c r="CA249" s="524"/>
      <c r="CB249" s="524"/>
      <c r="CC249" s="524"/>
      <c r="CD249" s="524"/>
      <c r="CE249" s="524"/>
      <c r="CF249" s="524"/>
      <c r="CG249" s="524"/>
      <c r="CH249" s="524"/>
      <c r="CI249" s="524"/>
      <c r="CJ249" s="524"/>
      <c r="CK249" s="525"/>
      <c r="CL249" s="628">
        <v>1400.57</v>
      </c>
      <c r="CM249" s="629"/>
      <c r="CN249" s="629"/>
      <c r="CO249" s="629"/>
      <c r="CP249" s="629"/>
      <c r="CQ249" s="629"/>
      <c r="CR249" s="629"/>
      <c r="CS249" s="629"/>
      <c r="CT249" s="629"/>
      <c r="CU249" s="629"/>
      <c r="CV249" s="629"/>
      <c r="CW249" s="629"/>
      <c r="CX249" s="629"/>
      <c r="CY249" s="629"/>
      <c r="CZ249" s="629"/>
      <c r="DA249" s="630"/>
      <c r="DB249" s="153"/>
      <c r="DC249" s="110"/>
      <c r="DD249" s="110"/>
      <c r="DE249" s="110"/>
    </row>
    <row r="250" spans="1:109" ht="12.75" customHeight="1">
      <c r="A250" s="590"/>
      <c r="B250" s="590"/>
      <c r="C250" s="590"/>
      <c r="D250" s="590"/>
      <c r="E250" s="590"/>
      <c r="F250" s="590"/>
      <c r="G250" s="590"/>
      <c r="H250" s="484" t="s">
        <v>304</v>
      </c>
      <c r="I250" s="484"/>
      <c r="J250" s="484"/>
      <c r="K250" s="484"/>
      <c r="L250" s="484"/>
      <c r="M250" s="484"/>
      <c r="N250" s="484"/>
      <c r="O250" s="484"/>
      <c r="P250" s="484"/>
      <c r="Q250" s="484"/>
      <c r="R250" s="484"/>
      <c r="S250" s="484"/>
      <c r="T250" s="484"/>
      <c r="U250" s="484"/>
      <c r="V250" s="484"/>
      <c r="W250" s="484"/>
      <c r="X250" s="484"/>
      <c r="Y250" s="484"/>
      <c r="Z250" s="484"/>
      <c r="AA250" s="484"/>
      <c r="AB250" s="484"/>
      <c r="AC250" s="484"/>
      <c r="AD250" s="484"/>
      <c r="AE250" s="484"/>
      <c r="AF250" s="484"/>
      <c r="AG250" s="484"/>
      <c r="AH250" s="484"/>
      <c r="AI250" s="484"/>
      <c r="AJ250" s="484"/>
      <c r="AK250" s="484"/>
      <c r="AL250" s="484"/>
      <c r="AM250" s="484"/>
      <c r="AN250" s="484"/>
      <c r="AO250" s="484"/>
      <c r="AP250" s="603"/>
      <c r="AQ250" s="603"/>
      <c r="AR250" s="603"/>
      <c r="AS250" s="603"/>
      <c r="AT250" s="603"/>
      <c r="AU250" s="603"/>
      <c r="AV250" s="603"/>
      <c r="AW250" s="603"/>
      <c r="AX250" s="603"/>
      <c r="AY250" s="603"/>
      <c r="AZ250" s="603"/>
      <c r="BA250" s="603"/>
      <c r="BB250" s="603"/>
      <c r="BC250" s="603"/>
      <c r="BD250" s="603"/>
      <c r="BE250" s="603"/>
      <c r="BF250" s="498">
        <v>7.12</v>
      </c>
      <c r="BG250" s="498"/>
      <c r="BH250" s="498"/>
      <c r="BI250" s="498"/>
      <c r="BJ250" s="498"/>
      <c r="BK250" s="498"/>
      <c r="BL250" s="498"/>
      <c r="BM250" s="498"/>
      <c r="BN250" s="498"/>
      <c r="BO250" s="498"/>
      <c r="BP250" s="498"/>
      <c r="BQ250" s="498"/>
      <c r="BR250" s="498"/>
      <c r="BS250" s="498"/>
      <c r="BT250" s="498"/>
      <c r="BU250" s="498"/>
      <c r="BV250" s="523"/>
      <c r="BW250" s="524"/>
      <c r="BX250" s="524"/>
      <c r="BY250" s="524"/>
      <c r="BZ250" s="524"/>
      <c r="CA250" s="524"/>
      <c r="CB250" s="524"/>
      <c r="CC250" s="524"/>
      <c r="CD250" s="524"/>
      <c r="CE250" s="524"/>
      <c r="CF250" s="524"/>
      <c r="CG250" s="524"/>
      <c r="CH250" s="524"/>
      <c r="CI250" s="524"/>
      <c r="CJ250" s="524"/>
      <c r="CK250" s="525"/>
      <c r="CL250" s="628">
        <f>AP250*BF250</f>
        <v>0</v>
      </c>
      <c r="CM250" s="629"/>
      <c r="CN250" s="629"/>
      <c r="CO250" s="629"/>
      <c r="CP250" s="629"/>
      <c r="CQ250" s="629"/>
      <c r="CR250" s="629"/>
      <c r="CS250" s="629"/>
      <c r="CT250" s="629"/>
      <c r="CU250" s="629"/>
      <c r="CV250" s="629"/>
      <c r="CW250" s="629"/>
      <c r="CX250" s="629"/>
      <c r="CY250" s="629"/>
      <c r="CZ250" s="629"/>
      <c r="DA250" s="630"/>
      <c r="DB250" s="110"/>
      <c r="DC250" s="159">
        <f>DB252/CL252</f>
        <v>1.0000000000000002</v>
      </c>
      <c r="DD250" s="159"/>
      <c r="DE250" s="159"/>
    </row>
    <row r="251" spans="1:109" ht="12.75" customHeight="1">
      <c r="A251" s="494"/>
      <c r="B251" s="494"/>
      <c r="C251" s="494"/>
      <c r="D251" s="494"/>
      <c r="E251" s="494"/>
      <c r="F251" s="494"/>
      <c r="G251" s="494"/>
      <c r="H251" s="601" t="s">
        <v>314</v>
      </c>
      <c r="I251" s="601"/>
      <c r="J251" s="601"/>
      <c r="K251" s="601"/>
      <c r="L251" s="601"/>
      <c r="M251" s="601"/>
      <c r="N251" s="601"/>
      <c r="O251" s="601"/>
      <c r="P251" s="601"/>
      <c r="Q251" s="601"/>
      <c r="R251" s="601"/>
      <c r="S251" s="601"/>
      <c r="T251" s="601"/>
      <c r="U251" s="601"/>
      <c r="V251" s="601"/>
      <c r="W251" s="601"/>
      <c r="X251" s="601"/>
      <c r="Y251" s="601"/>
      <c r="Z251" s="601"/>
      <c r="AA251" s="601"/>
      <c r="AB251" s="601"/>
      <c r="AC251" s="601"/>
      <c r="AD251" s="601"/>
      <c r="AE251" s="601"/>
      <c r="AF251" s="601"/>
      <c r="AG251" s="601"/>
      <c r="AH251" s="601"/>
      <c r="AI251" s="601"/>
      <c r="AJ251" s="601"/>
      <c r="AK251" s="601"/>
      <c r="AL251" s="601"/>
      <c r="AM251" s="601"/>
      <c r="AN251" s="601"/>
      <c r="AO251" s="601"/>
      <c r="AP251" s="566">
        <v>10704</v>
      </c>
      <c r="AQ251" s="566"/>
      <c r="AR251" s="566"/>
      <c r="AS251" s="566"/>
      <c r="AT251" s="566"/>
      <c r="AU251" s="566"/>
      <c r="AV251" s="566"/>
      <c r="AW251" s="566"/>
      <c r="AX251" s="566"/>
      <c r="AY251" s="566"/>
      <c r="AZ251" s="566"/>
      <c r="BA251" s="566"/>
      <c r="BB251" s="566"/>
      <c r="BC251" s="566"/>
      <c r="BD251" s="566"/>
      <c r="BE251" s="566"/>
      <c r="BF251" s="498">
        <v>1.27</v>
      </c>
      <c r="BG251" s="498"/>
      <c r="BH251" s="498"/>
      <c r="BI251" s="498"/>
      <c r="BJ251" s="498"/>
      <c r="BK251" s="498"/>
      <c r="BL251" s="498"/>
      <c r="BM251" s="498"/>
      <c r="BN251" s="498"/>
      <c r="BO251" s="498"/>
      <c r="BP251" s="498"/>
      <c r="BQ251" s="498"/>
      <c r="BR251" s="498"/>
      <c r="BS251" s="498"/>
      <c r="BT251" s="498"/>
      <c r="BU251" s="498"/>
      <c r="BV251" s="495"/>
      <c r="BW251" s="496"/>
      <c r="BX251" s="496"/>
      <c r="BY251" s="496"/>
      <c r="BZ251" s="496"/>
      <c r="CA251" s="496"/>
      <c r="CB251" s="496"/>
      <c r="CC251" s="496"/>
      <c r="CD251" s="496"/>
      <c r="CE251" s="496"/>
      <c r="CF251" s="496"/>
      <c r="CG251" s="496"/>
      <c r="CH251" s="496"/>
      <c r="CI251" s="496"/>
      <c r="CJ251" s="496"/>
      <c r="CK251" s="497"/>
      <c r="CL251" s="628"/>
      <c r="CM251" s="629"/>
      <c r="CN251" s="629"/>
      <c r="CO251" s="629"/>
      <c r="CP251" s="629"/>
      <c r="CQ251" s="629"/>
      <c r="CR251" s="629"/>
      <c r="CS251" s="629"/>
      <c r="CT251" s="629"/>
      <c r="CU251" s="629"/>
      <c r="CV251" s="629"/>
      <c r="CW251" s="629"/>
      <c r="CX251" s="629"/>
      <c r="CY251" s="629"/>
      <c r="CZ251" s="629"/>
      <c r="DA251" s="630"/>
      <c r="DB251" s="110"/>
      <c r="DC251" s="110">
        <v>0.835</v>
      </c>
      <c r="DD251" s="110"/>
      <c r="DE251" s="110"/>
    </row>
    <row r="252" spans="1:109" ht="12.75" customHeight="1">
      <c r="A252" s="604" t="s">
        <v>220</v>
      </c>
      <c r="B252" s="604"/>
      <c r="C252" s="604"/>
      <c r="D252" s="604"/>
      <c r="E252" s="604"/>
      <c r="F252" s="604"/>
      <c r="G252" s="604"/>
      <c r="H252" s="605" t="s">
        <v>305</v>
      </c>
      <c r="I252" s="605"/>
      <c r="J252" s="605"/>
      <c r="K252" s="605"/>
      <c r="L252" s="605"/>
      <c r="M252" s="605"/>
      <c r="N252" s="605"/>
      <c r="O252" s="605"/>
      <c r="P252" s="605"/>
      <c r="Q252" s="605"/>
      <c r="R252" s="605"/>
      <c r="S252" s="605"/>
      <c r="T252" s="605"/>
      <c r="U252" s="605"/>
      <c r="V252" s="605"/>
      <c r="W252" s="605"/>
      <c r="X252" s="605"/>
      <c r="Y252" s="605"/>
      <c r="Z252" s="605"/>
      <c r="AA252" s="605"/>
      <c r="AB252" s="605"/>
      <c r="AC252" s="605"/>
      <c r="AD252" s="605"/>
      <c r="AE252" s="605"/>
      <c r="AF252" s="605"/>
      <c r="AG252" s="605"/>
      <c r="AH252" s="605"/>
      <c r="AI252" s="605"/>
      <c r="AJ252" s="605"/>
      <c r="AK252" s="605"/>
      <c r="AL252" s="605"/>
      <c r="AM252" s="605"/>
      <c r="AN252" s="605"/>
      <c r="AO252" s="605"/>
      <c r="AP252" s="606">
        <f>AP253+AP254</f>
        <v>13744.935000000001</v>
      </c>
      <c r="AQ252" s="606"/>
      <c r="AR252" s="606"/>
      <c r="AS252" s="606"/>
      <c r="AT252" s="606"/>
      <c r="AU252" s="606"/>
      <c r="AV252" s="606"/>
      <c r="AW252" s="606"/>
      <c r="AX252" s="606"/>
      <c r="AY252" s="606"/>
      <c r="AZ252" s="606"/>
      <c r="BA252" s="606"/>
      <c r="BB252" s="606"/>
      <c r="BC252" s="606"/>
      <c r="BD252" s="606"/>
      <c r="BE252" s="606"/>
      <c r="BF252" s="607">
        <v>7.01</v>
      </c>
      <c r="BG252" s="607"/>
      <c r="BH252" s="607"/>
      <c r="BI252" s="607"/>
      <c r="BJ252" s="607"/>
      <c r="BK252" s="607"/>
      <c r="BL252" s="607"/>
      <c r="BM252" s="607"/>
      <c r="BN252" s="607"/>
      <c r="BO252" s="607"/>
      <c r="BP252" s="607"/>
      <c r="BQ252" s="607"/>
      <c r="BR252" s="607"/>
      <c r="BS252" s="607"/>
      <c r="BT252" s="607"/>
      <c r="BU252" s="607"/>
      <c r="BV252" s="631">
        <f>BV253+BV254</f>
        <v>0</v>
      </c>
      <c r="BW252" s="632"/>
      <c r="BX252" s="632"/>
      <c r="BY252" s="632"/>
      <c r="BZ252" s="632"/>
      <c r="CA252" s="632"/>
      <c r="CB252" s="632"/>
      <c r="CC252" s="632"/>
      <c r="CD252" s="632"/>
      <c r="CE252" s="632"/>
      <c r="CF252" s="632"/>
      <c r="CG252" s="632"/>
      <c r="CH252" s="632"/>
      <c r="CI252" s="632"/>
      <c r="CJ252" s="632"/>
      <c r="CK252" s="633"/>
      <c r="CL252" s="631">
        <f>CL253+CL254+33.59</f>
        <v>55650.969999999994</v>
      </c>
      <c r="CM252" s="632"/>
      <c r="CN252" s="632"/>
      <c r="CO252" s="632"/>
      <c r="CP252" s="632"/>
      <c r="CQ252" s="632"/>
      <c r="CR252" s="632"/>
      <c r="CS252" s="632"/>
      <c r="CT252" s="632"/>
      <c r="CU252" s="632"/>
      <c r="CV252" s="632"/>
      <c r="CW252" s="632"/>
      <c r="CX252" s="632"/>
      <c r="CY252" s="632"/>
      <c r="CZ252" s="632"/>
      <c r="DA252" s="633"/>
      <c r="DB252" s="110">
        <v>55650.97</v>
      </c>
      <c r="DC252" s="110"/>
      <c r="DD252" s="110"/>
      <c r="DE252" s="110"/>
    </row>
    <row r="253" spans="1:109" ht="12.75" customHeight="1">
      <c r="A253" s="590"/>
      <c r="B253" s="590"/>
      <c r="C253" s="590"/>
      <c r="D253" s="590"/>
      <c r="E253" s="590"/>
      <c r="F253" s="590"/>
      <c r="G253" s="590"/>
      <c r="H253" s="484" t="s">
        <v>306</v>
      </c>
      <c r="I253" s="484"/>
      <c r="J253" s="484"/>
      <c r="K253" s="484"/>
      <c r="L253" s="484"/>
      <c r="M253" s="484"/>
      <c r="N253" s="484"/>
      <c r="O253" s="484"/>
      <c r="P253" s="484"/>
      <c r="Q253" s="484"/>
      <c r="R253" s="484"/>
      <c r="S253" s="484"/>
      <c r="T253" s="484"/>
      <c r="U253" s="484"/>
      <c r="V253" s="484"/>
      <c r="W253" s="484"/>
      <c r="X253" s="484"/>
      <c r="Y253" s="484"/>
      <c r="Z253" s="484"/>
      <c r="AA253" s="484"/>
      <c r="AB253" s="484"/>
      <c r="AC253" s="484"/>
      <c r="AD253" s="484"/>
      <c r="AE253" s="484"/>
      <c r="AF253" s="484"/>
      <c r="AG253" s="484"/>
      <c r="AH253" s="484"/>
      <c r="AI253" s="484"/>
      <c r="AJ253" s="484"/>
      <c r="AK253" s="484"/>
      <c r="AL253" s="484"/>
      <c r="AM253" s="484"/>
      <c r="AN253" s="484"/>
      <c r="AO253" s="484"/>
      <c r="AP253" s="603">
        <f>6576*DC251</f>
        <v>5490.96</v>
      </c>
      <c r="AQ253" s="603"/>
      <c r="AR253" s="603"/>
      <c r="AS253" s="603"/>
      <c r="AT253" s="603"/>
      <c r="AU253" s="603"/>
      <c r="AV253" s="603"/>
      <c r="AW253" s="603"/>
      <c r="AX253" s="603"/>
      <c r="AY253" s="603"/>
      <c r="AZ253" s="603"/>
      <c r="BA253" s="603"/>
      <c r="BB253" s="603"/>
      <c r="BC253" s="603"/>
      <c r="BD253" s="603"/>
      <c r="BE253" s="603"/>
      <c r="BF253" s="526">
        <v>7.01</v>
      </c>
      <c r="BG253" s="526"/>
      <c r="BH253" s="526"/>
      <c r="BI253" s="526"/>
      <c r="BJ253" s="526"/>
      <c r="BK253" s="526"/>
      <c r="BL253" s="526"/>
      <c r="BM253" s="526"/>
      <c r="BN253" s="526"/>
      <c r="BO253" s="526"/>
      <c r="BP253" s="526"/>
      <c r="BQ253" s="526"/>
      <c r="BR253" s="526"/>
      <c r="BS253" s="526"/>
      <c r="BT253" s="526"/>
      <c r="BU253" s="526"/>
      <c r="BV253" s="523"/>
      <c r="BW253" s="524"/>
      <c r="BX253" s="524"/>
      <c r="BY253" s="524"/>
      <c r="BZ253" s="524"/>
      <c r="CA253" s="524"/>
      <c r="CB253" s="524"/>
      <c r="CC253" s="524"/>
      <c r="CD253" s="524"/>
      <c r="CE253" s="524"/>
      <c r="CF253" s="524"/>
      <c r="CG253" s="524"/>
      <c r="CH253" s="524"/>
      <c r="CI253" s="524"/>
      <c r="CJ253" s="524"/>
      <c r="CK253" s="525"/>
      <c r="CL253" s="628">
        <v>0</v>
      </c>
      <c r="CM253" s="629"/>
      <c r="CN253" s="629"/>
      <c r="CO253" s="629"/>
      <c r="CP253" s="629"/>
      <c r="CQ253" s="629"/>
      <c r="CR253" s="629"/>
      <c r="CS253" s="629"/>
      <c r="CT253" s="629"/>
      <c r="CU253" s="629"/>
      <c r="CV253" s="629"/>
      <c r="CW253" s="629"/>
      <c r="CX253" s="629"/>
      <c r="CY253" s="629"/>
      <c r="CZ253" s="629"/>
      <c r="DA253" s="630"/>
      <c r="DB253" s="153">
        <f>DB252-CL252</f>
        <v>0</v>
      </c>
      <c r="DC253" s="110">
        <f>DB258/CL258</f>
        <v>1</v>
      </c>
      <c r="DD253" s="110"/>
      <c r="DE253" s="110"/>
    </row>
    <row r="254" spans="1:109" ht="12.75" customHeight="1">
      <c r="A254" s="590"/>
      <c r="B254" s="590"/>
      <c r="C254" s="590"/>
      <c r="D254" s="590"/>
      <c r="E254" s="590"/>
      <c r="F254" s="590"/>
      <c r="G254" s="590"/>
      <c r="H254" s="484" t="s">
        <v>307</v>
      </c>
      <c r="I254" s="484"/>
      <c r="J254" s="484"/>
      <c r="K254" s="484"/>
      <c r="L254" s="484"/>
      <c r="M254" s="484"/>
      <c r="N254" s="484"/>
      <c r="O254" s="484"/>
      <c r="P254" s="484"/>
      <c r="Q254" s="484"/>
      <c r="R254" s="484"/>
      <c r="S254" s="484"/>
      <c r="T254" s="484"/>
      <c r="U254" s="484"/>
      <c r="V254" s="484"/>
      <c r="W254" s="484"/>
      <c r="X254" s="484"/>
      <c r="Y254" s="484"/>
      <c r="Z254" s="484"/>
      <c r="AA254" s="484"/>
      <c r="AB254" s="484"/>
      <c r="AC254" s="484"/>
      <c r="AD254" s="484"/>
      <c r="AE254" s="484"/>
      <c r="AF254" s="484"/>
      <c r="AG254" s="484"/>
      <c r="AH254" s="484"/>
      <c r="AI254" s="484"/>
      <c r="AJ254" s="484"/>
      <c r="AK254" s="484"/>
      <c r="AL254" s="484"/>
      <c r="AM254" s="484"/>
      <c r="AN254" s="484"/>
      <c r="AO254" s="484"/>
      <c r="AP254" s="603">
        <f>9885*DC251</f>
        <v>8253.975</v>
      </c>
      <c r="AQ254" s="603"/>
      <c r="AR254" s="603"/>
      <c r="AS254" s="603"/>
      <c r="AT254" s="603"/>
      <c r="AU254" s="603"/>
      <c r="AV254" s="603"/>
      <c r="AW254" s="603"/>
      <c r="AX254" s="603"/>
      <c r="AY254" s="603"/>
      <c r="AZ254" s="603"/>
      <c r="BA254" s="603"/>
      <c r="BB254" s="603"/>
      <c r="BC254" s="603"/>
      <c r="BD254" s="603"/>
      <c r="BE254" s="603"/>
      <c r="BF254" s="526">
        <v>7.01</v>
      </c>
      <c r="BG254" s="526"/>
      <c r="BH254" s="526"/>
      <c r="BI254" s="526"/>
      <c r="BJ254" s="526"/>
      <c r="BK254" s="526"/>
      <c r="BL254" s="526"/>
      <c r="BM254" s="526"/>
      <c r="BN254" s="526"/>
      <c r="BO254" s="526"/>
      <c r="BP254" s="526"/>
      <c r="BQ254" s="526"/>
      <c r="BR254" s="526"/>
      <c r="BS254" s="526"/>
      <c r="BT254" s="526"/>
      <c r="BU254" s="526"/>
      <c r="BV254" s="523"/>
      <c r="BW254" s="524"/>
      <c r="BX254" s="524"/>
      <c r="BY254" s="524"/>
      <c r="BZ254" s="524"/>
      <c r="CA254" s="524"/>
      <c r="CB254" s="524"/>
      <c r="CC254" s="524"/>
      <c r="CD254" s="524"/>
      <c r="CE254" s="524"/>
      <c r="CF254" s="524"/>
      <c r="CG254" s="524"/>
      <c r="CH254" s="524"/>
      <c r="CI254" s="524"/>
      <c r="CJ254" s="524"/>
      <c r="CK254" s="525"/>
      <c r="CL254" s="628">
        <v>55617.38</v>
      </c>
      <c r="CM254" s="629"/>
      <c r="CN254" s="629"/>
      <c r="CO254" s="629"/>
      <c r="CP254" s="629"/>
      <c r="CQ254" s="629"/>
      <c r="CR254" s="629"/>
      <c r="CS254" s="629"/>
      <c r="CT254" s="629"/>
      <c r="CU254" s="629"/>
      <c r="CV254" s="629"/>
      <c r="CW254" s="629"/>
      <c r="CX254" s="629"/>
      <c r="CY254" s="629"/>
      <c r="CZ254" s="629"/>
      <c r="DA254" s="630"/>
      <c r="DB254" s="110"/>
      <c r="DC254" s="110">
        <v>0.248265635</v>
      </c>
      <c r="DD254" s="110"/>
      <c r="DE254" s="110"/>
    </row>
    <row r="255" spans="1:109" ht="15">
      <c r="A255" s="494"/>
      <c r="B255" s="494"/>
      <c r="C255" s="494"/>
      <c r="D255" s="494"/>
      <c r="E255" s="494"/>
      <c r="F255" s="494"/>
      <c r="G255" s="494"/>
      <c r="H255" s="508" t="s">
        <v>209</v>
      </c>
      <c r="I255" s="508"/>
      <c r="J255" s="508"/>
      <c r="K255" s="508"/>
      <c r="L255" s="508"/>
      <c r="M255" s="508"/>
      <c r="N255" s="508"/>
      <c r="O255" s="508"/>
      <c r="P255" s="508"/>
      <c r="Q255" s="508"/>
      <c r="R255" s="508"/>
      <c r="S255" s="508"/>
      <c r="T255" s="508"/>
      <c r="U255" s="508"/>
      <c r="V255" s="508"/>
      <c r="W255" s="508"/>
      <c r="X255" s="508"/>
      <c r="Y255" s="508"/>
      <c r="Z255" s="508"/>
      <c r="AA255" s="508"/>
      <c r="AB255" s="508"/>
      <c r="AC255" s="508"/>
      <c r="AD255" s="508"/>
      <c r="AE255" s="508"/>
      <c r="AF255" s="508"/>
      <c r="AG255" s="508"/>
      <c r="AH255" s="508"/>
      <c r="AI255" s="508"/>
      <c r="AJ255" s="508"/>
      <c r="AK255" s="508"/>
      <c r="AL255" s="508"/>
      <c r="AM255" s="508"/>
      <c r="AN255" s="508"/>
      <c r="AO255" s="508"/>
      <c r="AP255" s="498" t="s">
        <v>210</v>
      </c>
      <c r="AQ255" s="498"/>
      <c r="AR255" s="498"/>
      <c r="AS255" s="498"/>
      <c r="AT255" s="498"/>
      <c r="AU255" s="498"/>
      <c r="AV255" s="498"/>
      <c r="AW255" s="498"/>
      <c r="AX255" s="498"/>
      <c r="AY255" s="498"/>
      <c r="AZ255" s="498"/>
      <c r="BA255" s="498"/>
      <c r="BB255" s="498"/>
      <c r="BC255" s="498"/>
      <c r="BD255" s="498"/>
      <c r="BE255" s="498"/>
      <c r="BF255" s="498" t="s">
        <v>210</v>
      </c>
      <c r="BG255" s="498"/>
      <c r="BH255" s="498"/>
      <c r="BI255" s="498"/>
      <c r="BJ255" s="498"/>
      <c r="BK255" s="498"/>
      <c r="BL255" s="498"/>
      <c r="BM255" s="498"/>
      <c r="BN255" s="498"/>
      <c r="BO255" s="498"/>
      <c r="BP255" s="498"/>
      <c r="BQ255" s="498"/>
      <c r="BR255" s="498"/>
      <c r="BS255" s="498"/>
      <c r="BT255" s="498"/>
      <c r="BU255" s="498"/>
      <c r="BV255" s="495" t="s">
        <v>210</v>
      </c>
      <c r="BW255" s="496"/>
      <c r="BX255" s="496"/>
      <c r="BY255" s="496"/>
      <c r="BZ255" s="496"/>
      <c r="CA255" s="496"/>
      <c r="CB255" s="496"/>
      <c r="CC255" s="496"/>
      <c r="CD255" s="496"/>
      <c r="CE255" s="496"/>
      <c r="CF255" s="496"/>
      <c r="CG255" s="496"/>
      <c r="CH255" s="496"/>
      <c r="CI255" s="496"/>
      <c r="CJ255" s="496"/>
      <c r="CK255" s="497"/>
      <c r="CL255" s="539">
        <f>CL248+CL252</f>
        <v>57051.53999999999</v>
      </c>
      <c r="CM255" s="540"/>
      <c r="CN255" s="540"/>
      <c r="CO255" s="540"/>
      <c r="CP255" s="540"/>
      <c r="CQ255" s="540"/>
      <c r="CR255" s="540"/>
      <c r="CS255" s="540"/>
      <c r="CT255" s="540"/>
      <c r="CU255" s="540"/>
      <c r="CV255" s="540"/>
      <c r="CW255" s="540"/>
      <c r="CX255" s="540"/>
      <c r="CY255" s="540"/>
      <c r="CZ255" s="540"/>
      <c r="DA255" s="541"/>
      <c r="DC255" s="107"/>
      <c r="DD255" s="107"/>
      <c r="DE255" s="107"/>
    </row>
    <row r="256" spans="1:109" ht="21.75" customHeight="1">
      <c r="A256" s="614" t="s">
        <v>308</v>
      </c>
      <c r="B256" s="614"/>
      <c r="C256" s="614"/>
      <c r="D256" s="614"/>
      <c r="E256" s="614"/>
      <c r="F256" s="614"/>
      <c r="G256" s="614"/>
      <c r="H256" s="614"/>
      <c r="I256" s="614"/>
      <c r="J256" s="614"/>
      <c r="K256" s="614"/>
      <c r="L256" s="614"/>
      <c r="M256" s="614"/>
      <c r="N256" s="614"/>
      <c r="O256" s="614"/>
      <c r="P256" s="614"/>
      <c r="Q256" s="614"/>
      <c r="R256" s="614"/>
      <c r="S256" s="614"/>
      <c r="T256" s="614"/>
      <c r="U256" s="614"/>
      <c r="V256" s="614"/>
      <c r="W256" s="614"/>
      <c r="X256" s="614"/>
      <c r="Y256" s="614"/>
      <c r="Z256" s="614"/>
      <c r="AA256" s="614"/>
      <c r="AB256" s="614"/>
      <c r="AC256" s="614"/>
      <c r="AD256" s="614"/>
      <c r="AE256" s="614"/>
      <c r="AF256" s="614"/>
      <c r="AG256" s="614"/>
      <c r="AH256" s="614"/>
      <c r="AI256" s="614"/>
      <c r="AJ256" s="614"/>
      <c r="AK256" s="614"/>
      <c r="AL256" s="614"/>
      <c r="AM256" s="614"/>
      <c r="AN256" s="614"/>
      <c r="AO256" s="614"/>
      <c r="AP256" s="614"/>
      <c r="AQ256" s="614"/>
      <c r="AR256" s="614"/>
      <c r="AS256" s="614"/>
      <c r="AT256" s="614"/>
      <c r="AU256" s="614"/>
      <c r="AV256" s="614"/>
      <c r="AW256" s="614"/>
      <c r="AX256" s="614"/>
      <c r="AY256" s="614"/>
      <c r="AZ256" s="614"/>
      <c r="BA256" s="614"/>
      <c r="BB256" s="614"/>
      <c r="BC256" s="614"/>
      <c r="BD256" s="614"/>
      <c r="BE256" s="614"/>
      <c r="BF256" s="614"/>
      <c r="BG256" s="614"/>
      <c r="BH256" s="614"/>
      <c r="BI256" s="614"/>
      <c r="BJ256" s="614"/>
      <c r="BK256" s="614"/>
      <c r="BL256" s="614"/>
      <c r="BM256" s="614"/>
      <c r="BN256" s="614"/>
      <c r="BO256" s="614"/>
      <c r="BP256" s="614"/>
      <c r="BQ256" s="614"/>
      <c r="BR256" s="614"/>
      <c r="BS256" s="614"/>
      <c r="BT256" s="614"/>
      <c r="BU256" s="614"/>
      <c r="BV256" s="614"/>
      <c r="BW256" s="614"/>
      <c r="BX256" s="614"/>
      <c r="BY256" s="614"/>
      <c r="BZ256" s="614"/>
      <c r="CA256" s="614"/>
      <c r="CB256" s="614"/>
      <c r="CC256" s="614"/>
      <c r="CD256" s="614"/>
      <c r="CE256" s="614"/>
      <c r="CF256" s="614"/>
      <c r="CG256" s="614"/>
      <c r="CH256" s="614"/>
      <c r="CI256" s="614"/>
      <c r="CJ256" s="614"/>
      <c r="CK256" s="614"/>
      <c r="CL256" s="614"/>
      <c r="CM256" s="614"/>
      <c r="CN256" s="614"/>
      <c r="CO256" s="614"/>
      <c r="CP256" s="614"/>
      <c r="CQ256" s="614"/>
      <c r="CR256" s="614"/>
      <c r="CS256" s="614"/>
      <c r="CT256" s="614"/>
      <c r="CU256" s="614"/>
      <c r="CV256" s="614"/>
      <c r="CW256" s="614"/>
      <c r="CX256" s="614"/>
      <c r="CY256" s="614"/>
      <c r="CZ256" s="614"/>
      <c r="DA256" s="614"/>
      <c r="DB256" s="110"/>
      <c r="DC256" s="110"/>
      <c r="DD256" s="110"/>
      <c r="DE256" s="110"/>
    </row>
    <row r="257" spans="1:109" ht="12.75" customHeight="1" thickBot="1">
      <c r="A257" s="545" t="s">
        <v>313</v>
      </c>
      <c r="B257" s="545"/>
      <c r="C257" s="545"/>
      <c r="D257" s="545"/>
      <c r="E257" s="545"/>
      <c r="F257" s="545"/>
      <c r="G257" s="545"/>
      <c r="H257" s="545"/>
      <c r="I257" s="545"/>
      <c r="J257" s="545"/>
      <c r="K257" s="545"/>
      <c r="L257" s="545"/>
      <c r="M257" s="545"/>
      <c r="N257" s="545"/>
      <c r="O257" s="545"/>
      <c r="P257" s="545"/>
      <c r="Q257" s="545"/>
      <c r="R257" s="545"/>
      <c r="S257" s="545"/>
      <c r="T257" s="545"/>
      <c r="U257" s="545"/>
      <c r="V257" s="545"/>
      <c r="W257" s="545"/>
      <c r="X257" s="545"/>
      <c r="Y257" s="545"/>
      <c r="Z257" s="545"/>
      <c r="AA257" s="545"/>
      <c r="AB257" s="545"/>
      <c r="AC257" s="545"/>
      <c r="AD257" s="545"/>
      <c r="AE257" s="545"/>
      <c r="AF257" s="545"/>
      <c r="AG257" s="545"/>
      <c r="AH257" s="545"/>
      <c r="AI257" s="545"/>
      <c r="AJ257" s="545"/>
      <c r="AK257" s="545"/>
      <c r="AL257" s="545"/>
      <c r="AM257" s="545"/>
      <c r="AN257" s="545"/>
      <c r="AO257" s="545"/>
      <c r="AP257" s="545"/>
      <c r="AQ257" s="545"/>
      <c r="AR257" s="545"/>
      <c r="AS257" s="545"/>
      <c r="AT257" s="545"/>
      <c r="AU257" s="545"/>
      <c r="AV257" s="545"/>
      <c r="AW257" s="545"/>
      <c r="AX257" s="545"/>
      <c r="AY257" s="545"/>
      <c r="AZ257" s="545"/>
      <c r="BA257" s="545"/>
      <c r="BB257" s="545"/>
      <c r="BC257" s="545"/>
      <c r="BD257" s="545"/>
      <c r="BE257" s="545"/>
      <c r="BF257" s="545"/>
      <c r="BG257" s="545"/>
      <c r="BH257" s="545"/>
      <c r="BI257" s="545"/>
      <c r="BJ257" s="545"/>
      <c r="BK257" s="545"/>
      <c r="BL257" s="545"/>
      <c r="BM257" s="545"/>
      <c r="BN257" s="545"/>
      <c r="BO257" s="545"/>
      <c r="BP257" s="545"/>
      <c r="BQ257" s="545"/>
      <c r="BR257" s="545"/>
      <c r="BS257" s="545"/>
      <c r="BT257" s="545"/>
      <c r="BU257" s="545"/>
      <c r="BV257" s="545"/>
      <c r="BW257" s="545"/>
      <c r="BX257" s="545"/>
      <c r="BY257" s="545"/>
      <c r="BZ257" s="545"/>
      <c r="CA257" s="545"/>
      <c r="CB257" s="545"/>
      <c r="CC257" s="545"/>
      <c r="CD257" s="545"/>
      <c r="CE257" s="545"/>
      <c r="CF257" s="545"/>
      <c r="CG257" s="545"/>
      <c r="CH257" s="545"/>
      <c r="CI257" s="545"/>
      <c r="CJ257" s="545"/>
      <c r="CK257" s="545"/>
      <c r="CL257" s="545"/>
      <c r="CM257" s="545"/>
      <c r="CN257" s="545"/>
      <c r="CO257" s="545"/>
      <c r="CP257" s="545"/>
      <c r="CQ257" s="545"/>
      <c r="CR257" s="545"/>
      <c r="CS257" s="545"/>
      <c r="CT257" s="545"/>
      <c r="CU257" s="545"/>
      <c r="CV257" s="545"/>
      <c r="CW257" s="545"/>
      <c r="CX257" s="545"/>
      <c r="CY257" s="545"/>
      <c r="CZ257" s="545"/>
      <c r="DA257" s="545"/>
      <c r="DB257" s="110"/>
      <c r="DC257" s="110"/>
      <c r="DD257" s="110"/>
      <c r="DE257" s="110"/>
    </row>
    <row r="258" spans="1:109" ht="12.75" customHeight="1" thickBot="1">
      <c r="A258" s="590" t="s">
        <v>221</v>
      </c>
      <c r="B258" s="590"/>
      <c r="C258" s="590"/>
      <c r="D258" s="590"/>
      <c r="E258" s="590"/>
      <c r="F258" s="590"/>
      <c r="G258" s="590"/>
      <c r="H258" s="601" t="s">
        <v>309</v>
      </c>
      <c r="I258" s="601"/>
      <c r="J258" s="601"/>
      <c r="K258" s="601"/>
      <c r="L258" s="601"/>
      <c r="M258" s="601"/>
      <c r="N258" s="601"/>
      <c r="O258" s="601"/>
      <c r="P258" s="601"/>
      <c r="Q258" s="601"/>
      <c r="R258" s="601"/>
      <c r="S258" s="601"/>
      <c r="T258" s="601"/>
      <c r="U258" s="601"/>
      <c r="V258" s="601"/>
      <c r="W258" s="601"/>
      <c r="X258" s="601"/>
      <c r="Y258" s="601"/>
      <c r="Z258" s="601"/>
      <c r="AA258" s="601"/>
      <c r="AB258" s="601"/>
      <c r="AC258" s="601"/>
      <c r="AD258" s="601"/>
      <c r="AE258" s="601"/>
      <c r="AF258" s="601"/>
      <c r="AG258" s="601"/>
      <c r="AH258" s="601"/>
      <c r="AI258" s="601"/>
      <c r="AJ258" s="601"/>
      <c r="AK258" s="601"/>
      <c r="AL258" s="601"/>
      <c r="AM258" s="601"/>
      <c r="AN258" s="601"/>
      <c r="AO258" s="601"/>
      <c r="AP258" s="531">
        <f>AP260+AP259</f>
        <v>327</v>
      </c>
      <c r="AQ258" s="532"/>
      <c r="AR258" s="532"/>
      <c r="AS258" s="532"/>
      <c r="AT258" s="532"/>
      <c r="AU258" s="532"/>
      <c r="AV258" s="532"/>
      <c r="AW258" s="532"/>
      <c r="AX258" s="532"/>
      <c r="AY258" s="532"/>
      <c r="AZ258" s="532"/>
      <c r="BA258" s="532"/>
      <c r="BB258" s="532"/>
      <c r="BC258" s="532"/>
      <c r="BD258" s="532"/>
      <c r="BE258" s="533"/>
      <c r="BF258" s="537">
        <v>38.82</v>
      </c>
      <c r="BG258" s="537"/>
      <c r="BH258" s="537"/>
      <c r="BI258" s="537"/>
      <c r="BJ258" s="537"/>
      <c r="BK258" s="537"/>
      <c r="BL258" s="537"/>
      <c r="BM258" s="537"/>
      <c r="BN258" s="537"/>
      <c r="BO258" s="537"/>
      <c r="BP258" s="537"/>
      <c r="BQ258" s="537"/>
      <c r="BR258" s="537"/>
      <c r="BS258" s="537"/>
      <c r="BT258" s="537"/>
      <c r="BU258" s="537"/>
      <c r="BV258" s="634"/>
      <c r="BW258" s="524"/>
      <c r="BX258" s="524"/>
      <c r="BY258" s="524"/>
      <c r="BZ258" s="524"/>
      <c r="CA258" s="524"/>
      <c r="CB258" s="524"/>
      <c r="CC258" s="524"/>
      <c r="CD258" s="524"/>
      <c r="CE258" s="524"/>
      <c r="CF258" s="524"/>
      <c r="CG258" s="524"/>
      <c r="CH258" s="524"/>
      <c r="CI258" s="524"/>
      <c r="CJ258" s="524"/>
      <c r="CK258" s="525"/>
      <c r="CL258" s="631">
        <v>12513.91</v>
      </c>
      <c r="CM258" s="632"/>
      <c r="CN258" s="632"/>
      <c r="CO258" s="632"/>
      <c r="CP258" s="632"/>
      <c r="CQ258" s="632"/>
      <c r="CR258" s="632"/>
      <c r="CS258" s="632"/>
      <c r="CT258" s="632"/>
      <c r="CU258" s="632"/>
      <c r="CV258" s="632"/>
      <c r="CW258" s="632"/>
      <c r="CX258" s="632"/>
      <c r="CY258" s="632"/>
      <c r="CZ258" s="632"/>
      <c r="DA258" s="633"/>
      <c r="DB258" s="110">
        <v>12513.91</v>
      </c>
      <c r="DC258" s="110"/>
      <c r="DD258" s="110"/>
      <c r="DE258" s="110"/>
    </row>
    <row r="259" spans="1:109" ht="12.75" customHeight="1" thickBot="1">
      <c r="A259" s="590"/>
      <c r="B259" s="590"/>
      <c r="C259" s="590"/>
      <c r="D259" s="590"/>
      <c r="E259" s="590"/>
      <c r="F259" s="590"/>
      <c r="G259" s="590"/>
      <c r="H259" s="484" t="s">
        <v>310</v>
      </c>
      <c r="I259" s="484"/>
      <c r="J259" s="484"/>
      <c r="K259" s="484"/>
      <c r="L259" s="484"/>
      <c r="M259" s="484"/>
      <c r="N259" s="484"/>
      <c r="O259" s="484"/>
      <c r="P259" s="484"/>
      <c r="Q259" s="484"/>
      <c r="R259" s="484"/>
      <c r="S259" s="484"/>
      <c r="T259" s="484"/>
      <c r="U259" s="484"/>
      <c r="V259" s="484"/>
      <c r="W259" s="484"/>
      <c r="X259" s="484"/>
      <c r="Y259" s="484"/>
      <c r="Z259" s="484"/>
      <c r="AA259" s="484"/>
      <c r="AB259" s="484"/>
      <c r="AC259" s="484"/>
      <c r="AD259" s="484"/>
      <c r="AE259" s="484"/>
      <c r="AF259" s="484"/>
      <c r="AG259" s="484"/>
      <c r="AH259" s="484"/>
      <c r="AI259" s="484"/>
      <c r="AJ259" s="484"/>
      <c r="AK259" s="484"/>
      <c r="AL259" s="484"/>
      <c r="AM259" s="484"/>
      <c r="AN259" s="484"/>
      <c r="AO259" s="484"/>
      <c r="AP259" s="603">
        <v>50</v>
      </c>
      <c r="AQ259" s="603"/>
      <c r="AR259" s="603"/>
      <c r="AS259" s="603"/>
      <c r="AT259" s="603"/>
      <c r="AU259" s="603"/>
      <c r="AV259" s="603"/>
      <c r="AW259" s="603"/>
      <c r="AX259" s="603"/>
      <c r="AY259" s="603"/>
      <c r="AZ259" s="603"/>
      <c r="BA259" s="603"/>
      <c r="BB259" s="603"/>
      <c r="BC259" s="603"/>
      <c r="BD259" s="603"/>
      <c r="BE259" s="603"/>
      <c r="BF259" s="537">
        <v>38.82</v>
      </c>
      <c r="BG259" s="537"/>
      <c r="BH259" s="537"/>
      <c r="BI259" s="537"/>
      <c r="BJ259" s="537"/>
      <c r="BK259" s="537"/>
      <c r="BL259" s="537"/>
      <c r="BM259" s="537"/>
      <c r="BN259" s="537"/>
      <c r="BO259" s="537"/>
      <c r="BP259" s="537"/>
      <c r="BQ259" s="537"/>
      <c r="BR259" s="537"/>
      <c r="BS259" s="537"/>
      <c r="BT259" s="537"/>
      <c r="BU259" s="537"/>
      <c r="BV259" s="523"/>
      <c r="BW259" s="524"/>
      <c r="BX259" s="524"/>
      <c r="BY259" s="524"/>
      <c r="BZ259" s="524"/>
      <c r="CA259" s="524"/>
      <c r="CB259" s="524"/>
      <c r="CC259" s="524"/>
      <c r="CD259" s="524"/>
      <c r="CE259" s="524"/>
      <c r="CF259" s="524"/>
      <c r="CG259" s="524"/>
      <c r="CH259" s="524"/>
      <c r="CI259" s="524"/>
      <c r="CJ259" s="524"/>
      <c r="CK259" s="525"/>
      <c r="CL259" s="628">
        <f>AP259*BF259+1.04</f>
        <v>1942.04</v>
      </c>
      <c r="CM259" s="629"/>
      <c r="CN259" s="629"/>
      <c r="CO259" s="629"/>
      <c r="CP259" s="629"/>
      <c r="CQ259" s="629"/>
      <c r="CR259" s="629"/>
      <c r="CS259" s="629"/>
      <c r="CT259" s="629"/>
      <c r="CU259" s="629"/>
      <c r="CV259" s="629"/>
      <c r="CW259" s="629"/>
      <c r="CX259" s="629"/>
      <c r="CY259" s="629"/>
      <c r="CZ259" s="629"/>
      <c r="DA259" s="630"/>
      <c r="DB259" s="110"/>
      <c r="DC259" s="110"/>
      <c r="DD259" s="110"/>
      <c r="DE259" s="110"/>
    </row>
    <row r="260" spans="1:109" ht="12.75" customHeight="1">
      <c r="A260" s="590"/>
      <c r="B260" s="590"/>
      <c r="C260" s="590"/>
      <c r="D260" s="590"/>
      <c r="E260" s="590"/>
      <c r="F260" s="590"/>
      <c r="G260" s="590"/>
      <c r="H260" s="484" t="s">
        <v>311</v>
      </c>
      <c r="I260" s="484"/>
      <c r="J260" s="484"/>
      <c r="K260" s="484"/>
      <c r="L260" s="484"/>
      <c r="M260" s="484"/>
      <c r="N260" s="484"/>
      <c r="O260" s="484"/>
      <c r="P260" s="484"/>
      <c r="Q260" s="484"/>
      <c r="R260" s="484"/>
      <c r="S260" s="484"/>
      <c r="T260" s="484"/>
      <c r="U260" s="484"/>
      <c r="V260" s="484"/>
      <c r="W260" s="484"/>
      <c r="X260" s="484"/>
      <c r="Y260" s="484"/>
      <c r="Z260" s="484"/>
      <c r="AA260" s="484"/>
      <c r="AB260" s="484"/>
      <c r="AC260" s="484"/>
      <c r="AD260" s="484"/>
      <c r="AE260" s="484"/>
      <c r="AF260" s="484"/>
      <c r="AG260" s="484"/>
      <c r="AH260" s="484"/>
      <c r="AI260" s="484"/>
      <c r="AJ260" s="484"/>
      <c r="AK260" s="484"/>
      <c r="AL260" s="484"/>
      <c r="AM260" s="484"/>
      <c r="AN260" s="484"/>
      <c r="AO260" s="484"/>
      <c r="AP260" s="616">
        <v>277</v>
      </c>
      <c r="AQ260" s="616"/>
      <c r="AR260" s="616"/>
      <c r="AS260" s="616"/>
      <c r="AT260" s="616"/>
      <c r="AU260" s="616"/>
      <c r="AV260" s="616"/>
      <c r="AW260" s="616"/>
      <c r="AX260" s="616"/>
      <c r="AY260" s="616"/>
      <c r="AZ260" s="616"/>
      <c r="BA260" s="616"/>
      <c r="BB260" s="616"/>
      <c r="BC260" s="616"/>
      <c r="BD260" s="616"/>
      <c r="BE260" s="616"/>
      <c r="BF260" s="537">
        <v>38.82</v>
      </c>
      <c r="BG260" s="537"/>
      <c r="BH260" s="537"/>
      <c r="BI260" s="537"/>
      <c r="BJ260" s="537"/>
      <c r="BK260" s="537"/>
      <c r="BL260" s="537"/>
      <c r="BM260" s="537"/>
      <c r="BN260" s="537"/>
      <c r="BO260" s="537"/>
      <c r="BP260" s="537"/>
      <c r="BQ260" s="537"/>
      <c r="BR260" s="537"/>
      <c r="BS260" s="537"/>
      <c r="BT260" s="537"/>
      <c r="BU260" s="537"/>
      <c r="BV260" s="523"/>
      <c r="BW260" s="524"/>
      <c r="BX260" s="524"/>
      <c r="BY260" s="524"/>
      <c r="BZ260" s="524"/>
      <c r="CA260" s="524"/>
      <c r="CB260" s="524"/>
      <c r="CC260" s="524"/>
      <c r="CD260" s="524"/>
      <c r="CE260" s="524"/>
      <c r="CF260" s="524"/>
      <c r="CG260" s="524"/>
      <c r="CH260" s="524"/>
      <c r="CI260" s="524"/>
      <c r="CJ260" s="524"/>
      <c r="CK260" s="525"/>
      <c r="CL260" s="628">
        <f>AP260*BF260</f>
        <v>10753.14</v>
      </c>
      <c r="CM260" s="629"/>
      <c r="CN260" s="629"/>
      <c r="CO260" s="629"/>
      <c r="CP260" s="629"/>
      <c r="CQ260" s="629"/>
      <c r="CR260" s="629"/>
      <c r="CS260" s="629"/>
      <c r="CT260" s="629"/>
      <c r="CU260" s="629"/>
      <c r="CV260" s="629"/>
      <c r="CW260" s="629"/>
      <c r="CX260" s="629"/>
      <c r="CY260" s="629"/>
      <c r="CZ260" s="629"/>
      <c r="DA260" s="630"/>
      <c r="DC260" s="110"/>
      <c r="DD260" s="110"/>
      <c r="DE260" s="110"/>
    </row>
    <row r="261" spans="1:109" ht="12.75" customHeight="1">
      <c r="A261" s="590" t="s">
        <v>315</v>
      </c>
      <c r="B261" s="590"/>
      <c r="C261" s="590"/>
      <c r="D261" s="590"/>
      <c r="E261" s="590"/>
      <c r="F261" s="590"/>
      <c r="G261" s="590"/>
      <c r="H261" s="601" t="s">
        <v>316</v>
      </c>
      <c r="I261" s="601"/>
      <c r="J261" s="601"/>
      <c r="K261" s="601"/>
      <c r="L261" s="601"/>
      <c r="M261" s="601"/>
      <c r="N261" s="601"/>
      <c r="O261" s="601"/>
      <c r="P261" s="601"/>
      <c r="Q261" s="601"/>
      <c r="R261" s="601"/>
      <c r="S261" s="601"/>
      <c r="T261" s="601"/>
      <c r="U261" s="601"/>
      <c r="V261" s="601"/>
      <c r="W261" s="601"/>
      <c r="X261" s="601"/>
      <c r="Y261" s="601"/>
      <c r="Z261" s="601"/>
      <c r="AA261" s="601"/>
      <c r="AB261" s="601"/>
      <c r="AC261" s="601"/>
      <c r="AD261" s="601"/>
      <c r="AE261" s="601"/>
      <c r="AF261" s="601"/>
      <c r="AG261" s="601"/>
      <c r="AH261" s="601"/>
      <c r="AI261" s="601"/>
      <c r="AJ261" s="601"/>
      <c r="AK261" s="601"/>
      <c r="AL261" s="601"/>
      <c r="AM261" s="601"/>
      <c r="AN261" s="601"/>
      <c r="AO261" s="601"/>
      <c r="AP261" s="607">
        <v>12</v>
      </c>
      <c r="AQ261" s="607"/>
      <c r="AR261" s="607"/>
      <c r="AS261" s="607"/>
      <c r="AT261" s="607"/>
      <c r="AU261" s="607"/>
      <c r="AV261" s="607"/>
      <c r="AW261" s="607"/>
      <c r="AX261" s="607"/>
      <c r="AY261" s="607"/>
      <c r="AZ261" s="607"/>
      <c r="BA261" s="607"/>
      <c r="BB261" s="607"/>
      <c r="BC261" s="607"/>
      <c r="BD261" s="607"/>
      <c r="BE261" s="607"/>
      <c r="BF261" s="526">
        <v>902.24</v>
      </c>
      <c r="BG261" s="526"/>
      <c r="BH261" s="526"/>
      <c r="BI261" s="526"/>
      <c r="BJ261" s="526"/>
      <c r="BK261" s="526"/>
      <c r="BL261" s="526"/>
      <c r="BM261" s="526"/>
      <c r="BN261" s="526"/>
      <c r="BO261" s="526"/>
      <c r="BP261" s="526"/>
      <c r="BQ261" s="526"/>
      <c r="BR261" s="526"/>
      <c r="BS261" s="526"/>
      <c r="BT261" s="526"/>
      <c r="BU261" s="526"/>
      <c r="BV261" s="523"/>
      <c r="BW261" s="524"/>
      <c r="BX261" s="524"/>
      <c r="BY261" s="524"/>
      <c r="BZ261" s="524"/>
      <c r="CA261" s="524"/>
      <c r="CB261" s="524"/>
      <c r="CC261" s="524"/>
      <c r="CD261" s="524"/>
      <c r="CE261" s="524"/>
      <c r="CF261" s="524"/>
      <c r="CG261" s="524"/>
      <c r="CH261" s="524"/>
      <c r="CI261" s="524"/>
      <c r="CJ261" s="524"/>
      <c r="CK261" s="525"/>
      <c r="CL261" s="631">
        <v>11461.58</v>
      </c>
      <c r="CM261" s="632"/>
      <c r="CN261" s="632"/>
      <c r="CO261" s="632"/>
      <c r="CP261" s="632"/>
      <c r="CQ261" s="632"/>
      <c r="CR261" s="632"/>
      <c r="CS261" s="632"/>
      <c r="CT261" s="632"/>
      <c r="CU261" s="632"/>
      <c r="CV261" s="632"/>
      <c r="CW261" s="632"/>
      <c r="CX261" s="632"/>
      <c r="CY261" s="632"/>
      <c r="CZ261" s="632"/>
      <c r="DA261" s="633"/>
      <c r="DB261" s="107"/>
      <c r="DC261" s="107"/>
      <c r="DD261" s="107"/>
      <c r="DE261" s="107"/>
    </row>
    <row r="262" spans="1:109" ht="12.75" customHeight="1">
      <c r="A262" s="494"/>
      <c r="B262" s="494"/>
      <c r="C262" s="494"/>
      <c r="D262" s="494"/>
      <c r="E262" s="494"/>
      <c r="F262" s="494"/>
      <c r="G262" s="494"/>
      <c r="H262" s="484" t="s">
        <v>317</v>
      </c>
      <c r="I262" s="484"/>
      <c r="J262" s="484"/>
      <c r="K262" s="484"/>
      <c r="L262" s="484"/>
      <c r="M262" s="484"/>
      <c r="N262" s="484"/>
      <c r="O262" s="484"/>
      <c r="P262" s="484"/>
      <c r="Q262" s="484"/>
      <c r="R262" s="484"/>
      <c r="S262" s="484"/>
      <c r="T262" s="484"/>
      <c r="U262" s="484"/>
      <c r="V262" s="484"/>
      <c r="W262" s="484"/>
      <c r="X262" s="484"/>
      <c r="Y262" s="484"/>
      <c r="Z262" s="484"/>
      <c r="AA262" s="484"/>
      <c r="AB262" s="484"/>
      <c r="AC262" s="484"/>
      <c r="AD262" s="484"/>
      <c r="AE262" s="484"/>
      <c r="AF262" s="484"/>
      <c r="AG262" s="484"/>
      <c r="AH262" s="484"/>
      <c r="AI262" s="484"/>
      <c r="AJ262" s="484"/>
      <c r="AK262" s="484"/>
      <c r="AL262" s="484"/>
      <c r="AM262" s="484"/>
      <c r="AN262" s="484"/>
      <c r="AO262" s="484"/>
      <c r="AP262" s="498">
        <v>12</v>
      </c>
      <c r="AQ262" s="498"/>
      <c r="AR262" s="498"/>
      <c r="AS262" s="498"/>
      <c r="AT262" s="498"/>
      <c r="AU262" s="498"/>
      <c r="AV262" s="498"/>
      <c r="AW262" s="498"/>
      <c r="AX262" s="498"/>
      <c r="AY262" s="498"/>
      <c r="AZ262" s="498"/>
      <c r="BA262" s="498"/>
      <c r="BB262" s="498"/>
      <c r="BC262" s="498"/>
      <c r="BD262" s="498"/>
      <c r="BE262" s="498"/>
      <c r="BF262" s="498"/>
      <c r="BG262" s="498"/>
      <c r="BH262" s="498"/>
      <c r="BI262" s="498"/>
      <c r="BJ262" s="498"/>
      <c r="BK262" s="498"/>
      <c r="BL262" s="498"/>
      <c r="BM262" s="498"/>
      <c r="BN262" s="498"/>
      <c r="BO262" s="498"/>
      <c r="BP262" s="498"/>
      <c r="BQ262" s="498"/>
      <c r="BR262" s="498"/>
      <c r="BS262" s="498"/>
      <c r="BT262" s="498"/>
      <c r="BU262" s="498"/>
      <c r="BV262" s="495"/>
      <c r="BW262" s="496"/>
      <c r="BX262" s="496"/>
      <c r="BY262" s="496"/>
      <c r="BZ262" s="496"/>
      <c r="CA262" s="496"/>
      <c r="CB262" s="496"/>
      <c r="CC262" s="496"/>
      <c r="CD262" s="496"/>
      <c r="CE262" s="496"/>
      <c r="CF262" s="496"/>
      <c r="CG262" s="496"/>
      <c r="CH262" s="496"/>
      <c r="CI262" s="496"/>
      <c r="CJ262" s="496"/>
      <c r="CK262" s="497"/>
      <c r="CL262" s="499">
        <v>50113.23</v>
      </c>
      <c r="CM262" s="500"/>
      <c r="CN262" s="500"/>
      <c r="CO262" s="500"/>
      <c r="CP262" s="500"/>
      <c r="CQ262" s="500"/>
      <c r="CR262" s="500"/>
      <c r="CS262" s="500"/>
      <c r="CT262" s="500"/>
      <c r="CU262" s="500"/>
      <c r="CV262" s="500"/>
      <c r="CW262" s="500"/>
      <c r="CX262" s="500"/>
      <c r="CY262" s="500"/>
      <c r="CZ262" s="500"/>
      <c r="DA262" s="501"/>
      <c r="DB262" s="110">
        <v>24216.2</v>
      </c>
      <c r="DC262" s="115"/>
      <c r="DD262" s="115"/>
      <c r="DE262" s="115"/>
    </row>
    <row r="263" spans="1:109" ht="12.75" customHeight="1">
      <c r="A263" s="494"/>
      <c r="B263" s="494"/>
      <c r="C263" s="494"/>
      <c r="D263" s="494"/>
      <c r="E263" s="494"/>
      <c r="F263" s="494"/>
      <c r="G263" s="494"/>
      <c r="H263" s="484" t="s">
        <v>625</v>
      </c>
      <c r="I263" s="484"/>
      <c r="J263" s="484"/>
      <c r="K263" s="484"/>
      <c r="L263" s="484"/>
      <c r="M263" s="484"/>
      <c r="N263" s="484"/>
      <c r="O263" s="484"/>
      <c r="P263" s="484"/>
      <c r="Q263" s="484"/>
      <c r="R263" s="484"/>
      <c r="S263" s="484"/>
      <c r="T263" s="484"/>
      <c r="U263" s="484"/>
      <c r="V263" s="484"/>
      <c r="W263" s="484"/>
      <c r="X263" s="484"/>
      <c r="Y263" s="484"/>
      <c r="Z263" s="484"/>
      <c r="AA263" s="484"/>
      <c r="AB263" s="484"/>
      <c r="AC263" s="484"/>
      <c r="AD263" s="484"/>
      <c r="AE263" s="484"/>
      <c r="AF263" s="484"/>
      <c r="AG263" s="484"/>
      <c r="AH263" s="484"/>
      <c r="AI263" s="484"/>
      <c r="AJ263" s="484"/>
      <c r="AK263" s="484"/>
      <c r="AL263" s="484"/>
      <c r="AM263" s="484"/>
      <c r="AN263" s="484"/>
      <c r="AO263" s="484"/>
      <c r="AP263" s="498">
        <v>12</v>
      </c>
      <c r="AQ263" s="498"/>
      <c r="AR263" s="498"/>
      <c r="AS263" s="498"/>
      <c r="AT263" s="498"/>
      <c r="AU263" s="498"/>
      <c r="AV263" s="498"/>
      <c r="AW263" s="498"/>
      <c r="AX263" s="498"/>
      <c r="AY263" s="498"/>
      <c r="AZ263" s="498"/>
      <c r="BA263" s="498"/>
      <c r="BB263" s="498"/>
      <c r="BC263" s="498"/>
      <c r="BD263" s="498"/>
      <c r="BE263" s="498"/>
      <c r="BF263" s="498">
        <v>728.75</v>
      </c>
      <c r="BG263" s="498"/>
      <c r="BH263" s="498"/>
      <c r="BI263" s="498"/>
      <c r="BJ263" s="498"/>
      <c r="BK263" s="498"/>
      <c r="BL263" s="498"/>
      <c r="BM263" s="498"/>
      <c r="BN263" s="498"/>
      <c r="BO263" s="498"/>
      <c r="BP263" s="498"/>
      <c r="BQ263" s="498"/>
      <c r="BR263" s="498"/>
      <c r="BS263" s="498"/>
      <c r="BT263" s="498"/>
      <c r="BU263" s="498"/>
      <c r="BV263" s="286"/>
      <c r="BW263" s="287"/>
      <c r="BX263" s="287"/>
      <c r="BY263" s="287"/>
      <c r="BZ263" s="287"/>
      <c r="CA263" s="287"/>
      <c r="CB263" s="287"/>
      <c r="CC263" s="287"/>
      <c r="CD263" s="287"/>
      <c r="CE263" s="287"/>
      <c r="CF263" s="287"/>
      <c r="CG263" s="287"/>
      <c r="CH263" s="287"/>
      <c r="CI263" s="287"/>
      <c r="CJ263" s="287"/>
      <c r="CK263" s="288"/>
      <c r="CL263" s="499"/>
      <c r="CM263" s="500"/>
      <c r="CN263" s="500"/>
      <c r="CO263" s="500"/>
      <c r="CP263" s="500"/>
      <c r="CQ263" s="500"/>
      <c r="CR263" s="500"/>
      <c r="CS263" s="500"/>
      <c r="CT263" s="500"/>
      <c r="CU263" s="500"/>
      <c r="CV263" s="500"/>
      <c r="CW263" s="500"/>
      <c r="CX263" s="500"/>
      <c r="CY263" s="500"/>
      <c r="CZ263" s="500"/>
      <c r="DA263" s="501"/>
      <c r="DB263" s="110"/>
      <c r="DC263" s="115"/>
      <c r="DD263" s="115"/>
      <c r="DE263" s="115"/>
    </row>
    <row r="264" spans="1:109" ht="15">
      <c r="A264" s="494"/>
      <c r="B264" s="494"/>
      <c r="C264" s="494"/>
      <c r="D264" s="494"/>
      <c r="E264" s="494"/>
      <c r="F264" s="494"/>
      <c r="G264" s="494"/>
      <c r="H264" s="508" t="s">
        <v>209</v>
      </c>
      <c r="I264" s="508"/>
      <c r="J264" s="508"/>
      <c r="K264" s="508"/>
      <c r="L264" s="508"/>
      <c r="M264" s="508"/>
      <c r="N264" s="508"/>
      <c r="O264" s="508"/>
      <c r="P264" s="508"/>
      <c r="Q264" s="508"/>
      <c r="R264" s="508"/>
      <c r="S264" s="508"/>
      <c r="T264" s="508"/>
      <c r="U264" s="508"/>
      <c r="V264" s="508"/>
      <c r="W264" s="508"/>
      <c r="X264" s="508"/>
      <c r="Y264" s="508"/>
      <c r="Z264" s="508"/>
      <c r="AA264" s="508"/>
      <c r="AB264" s="508"/>
      <c r="AC264" s="508"/>
      <c r="AD264" s="508"/>
      <c r="AE264" s="508"/>
      <c r="AF264" s="508"/>
      <c r="AG264" s="508"/>
      <c r="AH264" s="508"/>
      <c r="AI264" s="508"/>
      <c r="AJ264" s="508"/>
      <c r="AK264" s="508"/>
      <c r="AL264" s="508"/>
      <c r="AM264" s="508"/>
      <c r="AN264" s="508"/>
      <c r="AO264" s="508"/>
      <c r="AP264" s="498" t="s">
        <v>210</v>
      </c>
      <c r="AQ264" s="498"/>
      <c r="AR264" s="498"/>
      <c r="AS264" s="498"/>
      <c r="AT264" s="498"/>
      <c r="AU264" s="498"/>
      <c r="AV264" s="498"/>
      <c r="AW264" s="498"/>
      <c r="AX264" s="498"/>
      <c r="AY264" s="498"/>
      <c r="AZ264" s="498"/>
      <c r="BA264" s="498"/>
      <c r="BB264" s="498"/>
      <c r="BC264" s="498"/>
      <c r="BD264" s="498"/>
      <c r="BE264" s="498"/>
      <c r="BF264" s="498" t="s">
        <v>210</v>
      </c>
      <c r="BG264" s="498"/>
      <c r="BH264" s="498"/>
      <c r="BI264" s="498"/>
      <c r="BJ264" s="498"/>
      <c r="BK264" s="498"/>
      <c r="BL264" s="498"/>
      <c r="BM264" s="498"/>
      <c r="BN264" s="498"/>
      <c r="BO264" s="498"/>
      <c r="BP264" s="498"/>
      <c r="BQ264" s="498"/>
      <c r="BR264" s="498"/>
      <c r="BS264" s="498"/>
      <c r="BT264" s="498"/>
      <c r="BU264" s="498"/>
      <c r="BV264" s="495" t="s">
        <v>210</v>
      </c>
      <c r="BW264" s="496"/>
      <c r="BX264" s="496"/>
      <c r="BY264" s="496"/>
      <c r="BZ264" s="496"/>
      <c r="CA264" s="496"/>
      <c r="CB264" s="496"/>
      <c r="CC264" s="496"/>
      <c r="CD264" s="496"/>
      <c r="CE264" s="496"/>
      <c r="CF264" s="496"/>
      <c r="CG264" s="496"/>
      <c r="CH264" s="496"/>
      <c r="CI264" s="496"/>
      <c r="CJ264" s="496"/>
      <c r="CK264" s="497"/>
      <c r="CL264" s="539">
        <f>CL258+CL261+CL262</f>
        <v>74088.72</v>
      </c>
      <c r="CM264" s="540"/>
      <c r="CN264" s="540"/>
      <c r="CO264" s="540"/>
      <c r="CP264" s="540"/>
      <c r="CQ264" s="540"/>
      <c r="CR264" s="540"/>
      <c r="CS264" s="540"/>
      <c r="CT264" s="540"/>
      <c r="CU264" s="540"/>
      <c r="CV264" s="540"/>
      <c r="CW264" s="540"/>
      <c r="CX264" s="540"/>
      <c r="CY264" s="540"/>
      <c r="CZ264" s="540"/>
      <c r="DA264" s="541"/>
      <c r="DB264" s="107"/>
      <c r="DC264" s="107"/>
      <c r="DD264" s="107"/>
      <c r="DE264" s="107"/>
    </row>
    <row r="265" spans="1:109" ht="12.75" customHeight="1">
      <c r="A265" s="538" t="s">
        <v>318</v>
      </c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8"/>
      <c r="P265" s="538"/>
      <c r="Q265" s="538"/>
      <c r="R265" s="538"/>
      <c r="S265" s="538"/>
      <c r="T265" s="538"/>
      <c r="U265" s="538"/>
      <c r="V265" s="538"/>
      <c r="W265" s="538"/>
      <c r="X265" s="538"/>
      <c r="Y265" s="538"/>
      <c r="Z265" s="538"/>
      <c r="AA265" s="538"/>
      <c r="AB265" s="538"/>
      <c r="AC265" s="538"/>
      <c r="AD265" s="538"/>
      <c r="AE265" s="538"/>
      <c r="AF265" s="538"/>
      <c r="AG265" s="538"/>
      <c r="AH265" s="538"/>
      <c r="AI265" s="538"/>
      <c r="AJ265" s="538"/>
      <c r="AK265" s="538"/>
      <c r="AL265" s="538"/>
      <c r="AM265" s="538"/>
      <c r="AN265" s="538"/>
      <c r="AO265" s="538"/>
      <c r="AP265" s="538"/>
      <c r="AQ265" s="538"/>
      <c r="AR265" s="538"/>
      <c r="AS265" s="538"/>
      <c r="AT265" s="538"/>
      <c r="AU265" s="538"/>
      <c r="AV265" s="538"/>
      <c r="AW265" s="538"/>
      <c r="AX265" s="538"/>
      <c r="AY265" s="538"/>
      <c r="AZ265" s="538"/>
      <c r="BA265" s="538"/>
      <c r="BB265" s="538"/>
      <c r="BC265" s="538"/>
      <c r="BD265" s="538"/>
      <c r="BE265" s="538"/>
      <c r="BF265" s="538"/>
      <c r="BG265" s="538"/>
      <c r="BH265" s="538"/>
      <c r="BI265" s="538"/>
      <c r="BJ265" s="538"/>
      <c r="BK265" s="538"/>
      <c r="BL265" s="538"/>
      <c r="BM265" s="538"/>
      <c r="BN265" s="538"/>
      <c r="BO265" s="538"/>
      <c r="BP265" s="538"/>
      <c r="BQ265" s="538"/>
      <c r="BR265" s="538"/>
      <c r="BS265" s="538"/>
      <c r="BT265" s="538"/>
      <c r="BU265" s="538"/>
      <c r="BV265" s="538"/>
      <c r="BW265" s="538"/>
      <c r="BX265" s="538"/>
      <c r="BY265" s="538"/>
      <c r="BZ265" s="538"/>
      <c r="CA265" s="538"/>
      <c r="CB265" s="538"/>
      <c r="CC265" s="538"/>
      <c r="CD265" s="538"/>
      <c r="CE265" s="538"/>
      <c r="CF265" s="538"/>
      <c r="CG265" s="538"/>
      <c r="CH265" s="538"/>
      <c r="CI265" s="538"/>
      <c r="CJ265" s="538"/>
      <c r="CK265" s="538"/>
      <c r="CL265" s="538"/>
      <c r="CM265" s="538"/>
      <c r="CN265" s="538"/>
      <c r="CO265" s="538"/>
      <c r="CP265" s="538"/>
      <c r="CQ265" s="538"/>
      <c r="CR265" s="538"/>
      <c r="CS265" s="538"/>
      <c r="CT265" s="538"/>
      <c r="CU265" s="538"/>
      <c r="CV265" s="538"/>
      <c r="CW265" s="538"/>
      <c r="CX265" s="538"/>
      <c r="CY265" s="538"/>
      <c r="CZ265" s="538"/>
      <c r="DA265" s="538"/>
      <c r="DB265" s="108"/>
      <c r="DC265" s="108"/>
      <c r="DD265" s="108"/>
      <c r="DE265" s="108"/>
    </row>
    <row r="266" spans="1:109" ht="1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9"/>
      <c r="DC266" s="109"/>
      <c r="DD266" s="109"/>
      <c r="DE266" s="109"/>
    </row>
    <row r="267" spans="1:109" ht="12.75" customHeight="1">
      <c r="A267" s="511" t="s">
        <v>202</v>
      </c>
      <c r="B267" s="511"/>
      <c r="C267" s="511"/>
      <c r="D267" s="511"/>
      <c r="E267" s="511"/>
      <c r="F267" s="511"/>
      <c r="G267" s="511"/>
      <c r="H267" s="511" t="s">
        <v>27</v>
      </c>
      <c r="I267" s="511"/>
      <c r="J267" s="511"/>
      <c r="K267" s="511"/>
      <c r="L267" s="511"/>
      <c r="M267" s="511"/>
      <c r="N267" s="511"/>
      <c r="O267" s="511"/>
      <c r="P267" s="511"/>
      <c r="Q267" s="511"/>
      <c r="R267" s="511"/>
      <c r="S267" s="511"/>
      <c r="T267" s="511"/>
      <c r="U267" s="511"/>
      <c r="V267" s="511"/>
      <c r="W267" s="511"/>
      <c r="X267" s="511"/>
      <c r="Y267" s="511"/>
      <c r="Z267" s="511"/>
      <c r="AA267" s="511"/>
      <c r="AB267" s="511"/>
      <c r="AC267" s="511"/>
      <c r="AD267" s="511"/>
      <c r="AE267" s="511"/>
      <c r="AF267" s="511"/>
      <c r="AG267" s="511"/>
      <c r="AH267" s="511"/>
      <c r="AI267" s="511"/>
      <c r="AJ267" s="511"/>
      <c r="AK267" s="511"/>
      <c r="AL267" s="511"/>
      <c r="AM267" s="511"/>
      <c r="AN267" s="511"/>
      <c r="AO267" s="511"/>
      <c r="AP267" s="511"/>
      <c r="AQ267" s="511"/>
      <c r="AR267" s="511"/>
      <c r="AS267" s="511"/>
      <c r="AT267" s="511"/>
      <c r="AU267" s="511"/>
      <c r="AV267" s="511"/>
      <c r="AW267" s="511"/>
      <c r="AX267" s="511"/>
      <c r="AY267" s="511"/>
      <c r="AZ267" s="511"/>
      <c r="BA267" s="511"/>
      <c r="BB267" s="511"/>
      <c r="BC267" s="511"/>
      <c r="BD267" s="513" t="s">
        <v>319</v>
      </c>
      <c r="BE267" s="514"/>
      <c r="BF267" s="514"/>
      <c r="BG267" s="514"/>
      <c r="BH267" s="514"/>
      <c r="BI267" s="514"/>
      <c r="BJ267" s="514"/>
      <c r="BK267" s="514"/>
      <c r="BL267" s="514"/>
      <c r="BM267" s="514"/>
      <c r="BN267" s="514"/>
      <c r="BO267" s="514"/>
      <c r="BP267" s="514"/>
      <c r="BQ267" s="514"/>
      <c r="BR267" s="514"/>
      <c r="BS267" s="515"/>
      <c r="BT267" s="513" t="s">
        <v>320</v>
      </c>
      <c r="BU267" s="514"/>
      <c r="BV267" s="514"/>
      <c r="BW267" s="514"/>
      <c r="BX267" s="514"/>
      <c r="BY267" s="514"/>
      <c r="BZ267" s="514"/>
      <c r="CA267" s="514"/>
      <c r="CB267" s="514"/>
      <c r="CC267" s="514"/>
      <c r="CD267" s="514"/>
      <c r="CE267" s="514"/>
      <c r="CF267" s="514"/>
      <c r="CG267" s="514"/>
      <c r="CH267" s="514"/>
      <c r="CI267" s="515"/>
      <c r="CJ267" s="513" t="s">
        <v>321</v>
      </c>
      <c r="CK267" s="514"/>
      <c r="CL267" s="514"/>
      <c r="CM267" s="514"/>
      <c r="CN267" s="514"/>
      <c r="CO267" s="514"/>
      <c r="CP267" s="514"/>
      <c r="CQ267" s="514"/>
      <c r="CR267" s="514"/>
      <c r="CS267" s="514"/>
      <c r="CT267" s="514"/>
      <c r="CU267" s="514"/>
      <c r="CV267" s="514"/>
      <c r="CW267" s="514"/>
      <c r="CX267" s="514"/>
      <c r="CY267" s="514"/>
      <c r="CZ267" s="514"/>
      <c r="DA267" s="515"/>
      <c r="DB267" s="110"/>
      <c r="DC267" s="110"/>
      <c r="DD267" s="110"/>
      <c r="DE267" s="110"/>
    </row>
    <row r="268" spans="1:109" ht="12.75">
      <c r="A268" s="512">
        <v>1</v>
      </c>
      <c r="B268" s="512"/>
      <c r="C268" s="512"/>
      <c r="D268" s="512"/>
      <c r="E268" s="512"/>
      <c r="F268" s="512"/>
      <c r="G268" s="512"/>
      <c r="H268" s="512">
        <v>2</v>
      </c>
      <c r="I268" s="512"/>
      <c r="J268" s="512"/>
      <c r="K268" s="512"/>
      <c r="L268" s="512"/>
      <c r="M268" s="512"/>
      <c r="N268" s="512"/>
      <c r="O268" s="512"/>
      <c r="P268" s="512"/>
      <c r="Q268" s="512"/>
      <c r="R268" s="512"/>
      <c r="S268" s="512"/>
      <c r="T268" s="512"/>
      <c r="U268" s="512"/>
      <c r="V268" s="512"/>
      <c r="W268" s="512"/>
      <c r="X268" s="512"/>
      <c r="Y268" s="512"/>
      <c r="Z268" s="512"/>
      <c r="AA268" s="512"/>
      <c r="AB268" s="512"/>
      <c r="AC268" s="512"/>
      <c r="AD268" s="512"/>
      <c r="AE268" s="512"/>
      <c r="AF268" s="512"/>
      <c r="AG268" s="512"/>
      <c r="AH268" s="512"/>
      <c r="AI268" s="512"/>
      <c r="AJ268" s="512"/>
      <c r="AK268" s="512"/>
      <c r="AL268" s="512"/>
      <c r="AM268" s="512"/>
      <c r="AN268" s="512"/>
      <c r="AO268" s="512"/>
      <c r="AP268" s="512"/>
      <c r="AQ268" s="512"/>
      <c r="AR268" s="512"/>
      <c r="AS268" s="512"/>
      <c r="AT268" s="512"/>
      <c r="AU268" s="512"/>
      <c r="AV268" s="512"/>
      <c r="AW268" s="512"/>
      <c r="AX268" s="512"/>
      <c r="AY268" s="512"/>
      <c r="AZ268" s="512"/>
      <c r="BA268" s="512"/>
      <c r="BB268" s="512"/>
      <c r="BC268" s="512"/>
      <c r="BD268" s="512">
        <v>4</v>
      </c>
      <c r="BE268" s="512"/>
      <c r="BF268" s="512"/>
      <c r="BG268" s="512"/>
      <c r="BH268" s="512"/>
      <c r="BI268" s="512"/>
      <c r="BJ268" s="512"/>
      <c r="BK268" s="512"/>
      <c r="BL268" s="512"/>
      <c r="BM268" s="512"/>
      <c r="BN268" s="512"/>
      <c r="BO268" s="512"/>
      <c r="BP268" s="512"/>
      <c r="BQ268" s="512"/>
      <c r="BR268" s="512"/>
      <c r="BS268" s="512"/>
      <c r="BT268" s="516">
        <v>5</v>
      </c>
      <c r="BU268" s="517"/>
      <c r="BV268" s="517"/>
      <c r="BW268" s="517"/>
      <c r="BX268" s="517"/>
      <c r="BY268" s="517"/>
      <c r="BZ268" s="517"/>
      <c r="CA268" s="517"/>
      <c r="CB268" s="517"/>
      <c r="CC268" s="517"/>
      <c r="CD268" s="517"/>
      <c r="CE268" s="517"/>
      <c r="CF268" s="517"/>
      <c r="CG268" s="517"/>
      <c r="CH268" s="517"/>
      <c r="CI268" s="518"/>
      <c r="CJ268" s="516">
        <v>6</v>
      </c>
      <c r="CK268" s="517"/>
      <c r="CL268" s="517"/>
      <c r="CM268" s="517"/>
      <c r="CN268" s="517"/>
      <c r="CO268" s="517"/>
      <c r="CP268" s="517"/>
      <c r="CQ268" s="517"/>
      <c r="CR268" s="517"/>
      <c r="CS268" s="517"/>
      <c r="CT268" s="517"/>
      <c r="CU268" s="517"/>
      <c r="CV268" s="517"/>
      <c r="CW268" s="517"/>
      <c r="CX268" s="517"/>
      <c r="CY268" s="517"/>
      <c r="CZ268" s="517"/>
      <c r="DA268" s="518"/>
      <c r="DB268" s="110"/>
      <c r="DC268" s="110"/>
      <c r="DD268" s="110"/>
      <c r="DE268" s="110"/>
    </row>
    <row r="269" spans="1:109" ht="12.75">
      <c r="A269" s="475"/>
      <c r="B269" s="475"/>
      <c r="C269" s="475"/>
      <c r="D269" s="475"/>
      <c r="E269" s="475"/>
      <c r="F269" s="475"/>
      <c r="G269" s="475"/>
      <c r="H269" s="547"/>
      <c r="I269" s="547"/>
      <c r="J269" s="547"/>
      <c r="K269" s="547"/>
      <c r="L269" s="547"/>
      <c r="M269" s="547"/>
      <c r="N269" s="547"/>
      <c r="O269" s="547"/>
      <c r="P269" s="547"/>
      <c r="Q269" s="547"/>
      <c r="R269" s="547"/>
      <c r="S269" s="547"/>
      <c r="T269" s="547"/>
      <c r="U269" s="547"/>
      <c r="V269" s="547"/>
      <c r="W269" s="547"/>
      <c r="X269" s="547"/>
      <c r="Y269" s="547"/>
      <c r="Z269" s="547"/>
      <c r="AA269" s="547"/>
      <c r="AB269" s="547"/>
      <c r="AC269" s="547"/>
      <c r="AD269" s="547"/>
      <c r="AE269" s="547"/>
      <c r="AF269" s="547"/>
      <c r="AG269" s="547"/>
      <c r="AH269" s="547"/>
      <c r="AI269" s="547"/>
      <c r="AJ269" s="547"/>
      <c r="AK269" s="547"/>
      <c r="AL269" s="547"/>
      <c r="AM269" s="547"/>
      <c r="AN269" s="547"/>
      <c r="AO269" s="547"/>
      <c r="AP269" s="547"/>
      <c r="AQ269" s="547"/>
      <c r="AR269" s="547"/>
      <c r="AS269" s="547"/>
      <c r="AT269" s="547"/>
      <c r="AU269" s="547"/>
      <c r="AV269" s="547"/>
      <c r="AW269" s="547"/>
      <c r="AX269" s="547"/>
      <c r="AY269" s="547"/>
      <c r="AZ269" s="547"/>
      <c r="BA269" s="547"/>
      <c r="BB269" s="547"/>
      <c r="BC269" s="547"/>
      <c r="BD269" s="478"/>
      <c r="BE269" s="479"/>
      <c r="BF269" s="479"/>
      <c r="BG269" s="479"/>
      <c r="BH269" s="479"/>
      <c r="BI269" s="479"/>
      <c r="BJ269" s="479"/>
      <c r="BK269" s="479"/>
      <c r="BL269" s="479"/>
      <c r="BM269" s="479"/>
      <c r="BN269" s="479"/>
      <c r="BO269" s="479"/>
      <c r="BP269" s="479"/>
      <c r="BQ269" s="479"/>
      <c r="BR269" s="479"/>
      <c r="BS269" s="480"/>
      <c r="BT269" s="478"/>
      <c r="BU269" s="479"/>
      <c r="BV269" s="479"/>
      <c r="BW269" s="479"/>
      <c r="BX269" s="479"/>
      <c r="BY269" s="479"/>
      <c r="BZ269" s="479"/>
      <c r="CA269" s="479"/>
      <c r="CB269" s="479"/>
      <c r="CC269" s="479"/>
      <c r="CD269" s="479"/>
      <c r="CE269" s="479"/>
      <c r="CF269" s="479"/>
      <c r="CG269" s="479"/>
      <c r="CH269" s="479"/>
      <c r="CI269" s="480"/>
      <c r="CJ269" s="478"/>
      <c r="CK269" s="479"/>
      <c r="CL269" s="479"/>
      <c r="CM269" s="479"/>
      <c r="CN269" s="479"/>
      <c r="CO269" s="479"/>
      <c r="CP269" s="479"/>
      <c r="CQ269" s="479"/>
      <c r="CR269" s="479"/>
      <c r="CS269" s="479"/>
      <c r="CT269" s="479"/>
      <c r="CU269" s="479"/>
      <c r="CV269" s="479"/>
      <c r="CW269" s="479"/>
      <c r="CX269" s="479"/>
      <c r="CY269" s="479"/>
      <c r="CZ269" s="479"/>
      <c r="DA269" s="480"/>
      <c r="DB269" s="110"/>
      <c r="DC269" s="110"/>
      <c r="DD269" s="110"/>
      <c r="DE269" s="110"/>
    </row>
    <row r="270" spans="1:109" ht="15">
      <c r="A270" s="475"/>
      <c r="B270" s="475"/>
      <c r="C270" s="475"/>
      <c r="D270" s="475"/>
      <c r="E270" s="475"/>
      <c r="F270" s="475"/>
      <c r="G270" s="475"/>
      <c r="H270" s="547"/>
      <c r="I270" s="547"/>
      <c r="J270" s="547"/>
      <c r="K270" s="547"/>
      <c r="L270" s="547"/>
      <c r="M270" s="547"/>
      <c r="N270" s="547"/>
      <c r="O270" s="547"/>
      <c r="P270" s="547"/>
      <c r="Q270" s="547"/>
      <c r="R270" s="547"/>
      <c r="S270" s="547"/>
      <c r="T270" s="547"/>
      <c r="U270" s="547"/>
      <c r="V270" s="547"/>
      <c r="W270" s="547"/>
      <c r="X270" s="547"/>
      <c r="Y270" s="547"/>
      <c r="Z270" s="547"/>
      <c r="AA270" s="547"/>
      <c r="AB270" s="547"/>
      <c r="AC270" s="547"/>
      <c r="AD270" s="547"/>
      <c r="AE270" s="547"/>
      <c r="AF270" s="547"/>
      <c r="AG270" s="547"/>
      <c r="AH270" s="547"/>
      <c r="AI270" s="547"/>
      <c r="AJ270" s="547"/>
      <c r="AK270" s="547"/>
      <c r="AL270" s="547"/>
      <c r="AM270" s="547"/>
      <c r="AN270" s="547"/>
      <c r="AO270" s="547"/>
      <c r="AP270" s="547"/>
      <c r="AQ270" s="547"/>
      <c r="AR270" s="547"/>
      <c r="AS270" s="547"/>
      <c r="AT270" s="547"/>
      <c r="AU270" s="547"/>
      <c r="AV270" s="547"/>
      <c r="AW270" s="547"/>
      <c r="AX270" s="547"/>
      <c r="AY270" s="547"/>
      <c r="AZ270" s="547"/>
      <c r="BA270" s="547"/>
      <c r="BB270" s="547"/>
      <c r="BC270" s="547"/>
      <c r="BD270" s="477"/>
      <c r="BE270" s="477"/>
      <c r="BF270" s="477"/>
      <c r="BG270" s="477"/>
      <c r="BH270" s="477"/>
      <c r="BI270" s="477"/>
      <c r="BJ270" s="477"/>
      <c r="BK270" s="477"/>
      <c r="BL270" s="477"/>
      <c r="BM270" s="477"/>
      <c r="BN270" s="477"/>
      <c r="BO270" s="477"/>
      <c r="BP270" s="477"/>
      <c r="BQ270" s="477"/>
      <c r="BR270" s="477"/>
      <c r="BS270" s="477"/>
      <c r="BT270" s="478"/>
      <c r="BU270" s="479"/>
      <c r="BV270" s="479"/>
      <c r="BW270" s="479"/>
      <c r="BX270" s="479"/>
      <c r="BY270" s="479"/>
      <c r="BZ270" s="479"/>
      <c r="CA270" s="479"/>
      <c r="CB270" s="479"/>
      <c r="CC270" s="479"/>
      <c r="CD270" s="479"/>
      <c r="CE270" s="479"/>
      <c r="CF270" s="479"/>
      <c r="CG270" s="479"/>
      <c r="CH270" s="479"/>
      <c r="CI270" s="480"/>
      <c r="CJ270" s="478"/>
      <c r="CK270" s="479"/>
      <c r="CL270" s="479"/>
      <c r="CM270" s="479"/>
      <c r="CN270" s="479"/>
      <c r="CO270" s="479"/>
      <c r="CP270" s="479"/>
      <c r="CQ270" s="479"/>
      <c r="CR270" s="479"/>
      <c r="CS270" s="479"/>
      <c r="CT270" s="479"/>
      <c r="CU270" s="479"/>
      <c r="CV270" s="479"/>
      <c r="CW270" s="479"/>
      <c r="CX270" s="479"/>
      <c r="CY270" s="479"/>
      <c r="CZ270" s="479"/>
      <c r="DA270" s="480"/>
      <c r="DB270" s="107"/>
      <c r="DC270" s="107"/>
      <c r="DD270" s="107"/>
      <c r="DE270" s="107"/>
    </row>
    <row r="271" spans="1:109" ht="14.25">
      <c r="A271" s="475"/>
      <c r="B271" s="475"/>
      <c r="C271" s="475"/>
      <c r="D271" s="475"/>
      <c r="E271" s="475"/>
      <c r="F271" s="475"/>
      <c r="G271" s="475"/>
      <c r="H271" s="476" t="s">
        <v>209</v>
      </c>
      <c r="I271" s="476"/>
      <c r="J271" s="476"/>
      <c r="K271" s="476"/>
      <c r="L271" s="476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  <c r="X271" s="476"/>
      <c r="Y271" s="476"/>
      <c r="Z271" s="476"/>
      <c r="AA271" s="476"/>
      <c r="AB271" s="476"/>
      <c r="AC271" s="476"/>
      <c r="AD271" s="476"/>
      <c r="AE271" s="476"/>
      <c r="AF271" s="476"/>
      <c r="AG271" s="476"/>
      <c r="AH271" s="476"/>
      <c r="AI271" s="476"/>
      <c r="AJ271" s="476"/>
      <c r="AK271" s="476"/>
      <c r="AL271" s="476"/>
      <c r="AM271" s="476"/>
      <c r="AN271" s="476"/>
      <c r="AO271" s="476"/>
      <c r="AP271" s="476"/>
      <c r="AQ271" s="476"/>
      <c r="AR271" s="476"/>
      <c r="AS271" s="476"/>
      <c r="AT271" s="476"/>
      <c r="AU271" s="476"/>
      <c r="AV271" s="476"/>
      <c r="AW271" s="476"/>
      <c r="AX271" s="476"/>
      <c r="AY271" s="476"/>
      <c r="AZ271" s="476"/>
      <c r="BA271" s="476"/>
      <c r="BB271" s="476"/>
      <c r="BC271" s="476"/>
      <c r="BD271" s="478" t="s">
        <v>210</v>
      </c>
      <c r="BE271" s="479"/>
      <c r="BF271" s="479"/>
      <c r="BG271" s="479"/>
      <c r="BH271" s="479"/>
      <c r="BI271" s="479"/>
      <c r="BJ271" s="479"/>
      <c r="BK271" s="479"/>
      <c r="BL271" s="479"/>
      <c r="BM271" s="479"/>
      <c r="BN271" s="479"/>
      <c r="BO271" s="479"/>
      <c r="BP271" s="479"/>
      <c r="BQ271" s="479"/>
      <c r="BR271" s="479"/>
      <c r="BS271" s="480"/>
      <c r="BT271" s="478" t="s">
        <v>210</v>
      </c>
      <c r="BU271" s="479"/>
      <c r="BV271" s="479"/>
      <c r="BW271" s="479"/>
      <c r="BX271" s="479"/>
      <c r="BY271" s="479"/>
      <c r="BZ271" s="479"/>
      <c r="CA271" s="479"/>
      <c r="CB271" s="479"/>
      <c r="CC271" s="479"/>
      <c r="CD271" s="479"/>
      <c r="CE271" s="479"/>
      <c r="CF271" s="479"/>
      <c r="CG271" s="479"/>
      <c r="CH271" s="479"/>
      <c r="CI271" s="480"/>
      <c r="CJ271" s="478" t="s">
        <v>210</v>
      </c>
      <c r="CK271" s="479"/>
      <c r="CL271" s="479"/>
      <c r="CM271" s="479"/>
      <c r="CN271" s="479"/>
      <c r="CO271" s="479"/>
      <c r="CP271" s="479"/>
      <c r="CQ271" s="479"/>
      <c r="CR271" s="479"/>
      <c r="CS271" s="479"/>
      <c r="CT271" s="479"/>
      <c r="CU271" s="479"/>
      <c r="CV271" s="479"/>
      <c r="CW271" s="479"/>
      <c r="CX271" s="479"/>
      <c r="CY271" s="479"/>
      <c r="CZ271" s="479"/>
      <c r="DA271" s="480"/>
      <c r="DB271" s="115"/>
      <c r="DC271" s="115"/>
      <c r="DD271" s="115"/>
      <c r="DE271" s="115"/>
    </row>
    <row r="272" spans="1:109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/>
      <c r="CY272" s="107"/>
      <c r="CZ272" s="107"/>
      <c r="DA272" s="107"/>
      <c r="DB272" s="115"/>
      <c r="DC272" s="115"/>
      <c r="DD272" s="115"/>
      <c r="DE272" s="115"/>
    </row>
    <row r="273" spans="1:109" ht="12.75" customHeight="1">
      <c r="A273" s="617" t="s">
        <v>322</v>
      </c>
      <c r="B273" s="617"/>
      <c r="C273" s="617"/>
      <c r="D273" s="617"/>
      <c r="E273" s="617"/>
      <c r="F273" s="617"/>
      <c r="G273" s="617"/>
      <c r="H273" s="617"/>
      <c r="I273" s="617"/>
      <c r="J273" s="617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617"/>
      <c r="X273" s="617"/>
      <c r="Y273" s="617"/>
      <c r="Z273" s="617"/>
      <c r="AA273" s="617"/>
      <c r="AB273" s="617"/>
      <c r="AC273" s="617"/>
      <c r="AD273" s="617"/>
      <c r="AE273" s="617"/>
      <c r="AF273" s="617"/>
      <c r="AG273" s="617"/>
      <c r="AH273" s="617"/>
      <c r="AI273" s="617"/>
      <c r="AJ273" s="617"/>
      <c r="AK273" s="617"/>
      <c r="AL273" s="617"/>
      <c r="AM273" s="617"/>
      <c r="AN273" s="617"/>
      <c r="AO273" s="617"/>
      <c r="AP273" s="617"/>
      <c r="AQ273" s="617"/>
      <c r="AR273" s="617"/>
      <c r="AS273" s="617"/>
      <c r="AT273" s="617"/>
      <c r="AU273" s="617"/>
      <c r="AV273" s="617"/>
      <c r="AW273" s="617"/>
      <c r="AX273" s="617"/>
      <c r="AY273" s="617"/>
      <c r="AZ273" s="617"/>
      <c r="BA273" s="617"/>
      <c r="BB273" s="617"/>
      <c r="BC273" s="617"/>
      <c r="BD273" s="617"/>
      <c r="BE273" s="617"/>
      <c r="BF273" s="617"/>
      <c r="BG273" s="617"/>
      <c r="BH273" s="617"/>
      <c r="BI273" s="617"/>
      <c r="BJ273" s="617"/>
      <c r="BK273" s="617"/>
      <c r="BL273" s="617"/>
      <c r="BM273" s="617"/>
      <c r="BN273" s="617"/>
      <c r="BO273" s="617"/>
      <c r="BP273" s="617"/>
      <c r="BQ273" s="617"/>
      <c r="BR273" s="617"/>
      <c r="BS273" s="617"/>
      <c r="BT273" s="617"/>
      <c r="BU273" s="617"/>
      <c r="BV273" s="617"/>
      <c r="BW273" s="617"/>
      <c r="BX273" s="617"/>
      <c r="BY273" s="617"/>
      <c r="BZ273" s="617"/>
      <c r="CA273" s="617"/>
      <c r="CB273" s="617"/>
      <c r="CC273" s="617"/>
      <c r="CD273" s="617"/>
      <c r="CE273" s="617"/>
      <c r="CF273" s="617"/>
      <c r="CG273" s="617"/>
      <c r="CH273" s="617"/>
      <c r="CI273" s="617"/>
      <c r="CJ273" s="617"/>
      <c r="CK273" s="617"/>
      <c r="CL273" s="617"/>
      <c r="CM273" s="617"/>
      <c r="CN273" s="617"/>
      <c r="CO273" s="617"/>
      <c r="CP273" s="617"/>
      <c r="CQ273" s="617"/>
      <c r="CR273" s="617"/>
      <c r="CS273" s="617"/>
      <c r="CT273" s="617"/>
      <c r="CU273" s="617"/>
      <c r="CV273" s="617"/>
      <c r="CW273" s="617"/>
      <c r="CX273" s="617"/>
      <c r="CY273" s="617"/>
      <c r="CZ273" s="617"/>
      <c r="DA273" s="617"/>
      <c r="DB273" s="115"/>
      <c r="DC273" s="115"/>
      <c r="DD273" s="115"/>
      <c r="DE273" s="115"/>
    </row>
    <row r="274" spans="1:109" ht="12.75" customHeight="1">
      <c r="A274" s="600" t="s">
        <v>323</v>
      </c>
      <c r="B274" s="600"/>
      <c r="C274" s="600"/>
      <c r="D274" s="600"/>
      <c r="E274" s="600"/>
      <c r="F274" s="600"/>
      <c r="G274" s="600"/>
      <c r="H274" s="600"/>
      <c r="I274" s="600"/>
      <c r="J274" s="600"/>
      <c r="K274" s="600"/>
      <c r="L274" s="600"/>
      <c r="M274" s="600"/>
      <c r="N274" s="600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  <c r="AQ274" s="600"/>
      <c r="AR274" s="600"/>
      <c r="AS274" s="600"/>
      <c r="AT274" s="600"/>
      <c r="AU274" s="600"/>
      <c r="AV274" s="600"/>
      <c r="AW274" s="600"/>
      <c r="AX274" s="600"/>
      <c r="AY274" s="600"/>
      <c r="AZ274" s="600"/>
      <c r="BA274" s="600"/>
      <c r="BB274" s="600"/>
      <c r="BC274" s="600"/>
      <c r="BD274" s="600"/>
      <c r="BE274" s="600"/>
      <c r="BF274" s="600"/>
      <c r="BG274" s="600"/>
      <c r="BH274" s="600"/>
      <c r="BI274" s="600"/>
      <c r="BJ274" s="600"/>
      <c r="BK274" s="600"/>
      <c r="BL274" s="600"/>
      <c r="BM274" s="600"/>
      <c r="BN274" s="600"/>
      <c r="BO274" s="600"/>
      <c r="BP274" s="600"/>
      <c r="BQ274" s="600"/>
      <c r="BR274" s="600"/>
      <c r="BS274" s="600"/>
      <c r="BT274" s="600"/>
      <c r="BU274" s="600"/>
      <c r="BV274" s="600"/>
      <c r="BW274" s="600"/>
      <c r="BX274" s="600"/>
      <c r="BY274" s="600"/>
      <c r="BZ274" s="600"/>
      <c r="CA274" s="600"/>
      <c r="CB274" s="600"/>
      <c r="CC274" s="600"/>
      <c r="CD274" s="600"/>
      <c r="CE274" s="600"/>
      <c r="CF274" s="600"/>
      <c r="CG274" s="600"/>
      <c r="CH274" s="600"/>
      <c r="CI274" s="600"/>
      <c r="CJ274" s="600"/>
      <c r="CK274" s="600"/>
      <c r="CL274" s="600"/>
      <c r="CM274" s="600"/>
      <c r="CN274" s="600"/>
      <c r="CO274" s="600"/>
      <c r="CP274" s="600"/>
      <c r="CQ274" s="600"/>
      <c r="CR274" s="600"/>
      <c r="CS274" s="600"/>
      <c r="CT274" s="600"/>
      <c r="CU274" s="600"/>
      <c r="CV274" s="600"/>
      <c r="CW274" s="600"/>
      <c r="CX274" s="600"/>
      <c r="CY274" s="600"/>
      <c r="CZ274" s="600"/>
      <c r="DA274" s="139"/>
      <c r="DB274" s="107"/>
      <c r="DC274" s="107"/>
      <c r="DD274" s="107"/>
      <c r="DE274" s="107"/>
    </row>
    <row r="275" spans="1:109" ht="12.75" customHeight="1">
      <c r="A275" s="600" t="s">
        <v>324</v>
      </c>
      <c r="B275" s="600"/>
      <c r="C275" s="600"/>
      <c r="D275" s="600"/>
      <c r="E275" s="600"/>
      <c r="F275" s="600"/>
      <c r="G275" s="600"/>
      <c r="H275" s="600"/>
      <c r="I275" s="600"/>
      <c r="J275" s="600"/>
      <c r="K275" s="600"/>
      <c r="L275" s="600"/>
      <c r="M275" s="600"/>
      <c r="N275" s="600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  <c r="AQ275" s="600"/>
      <c r="AR275" s="600"/>
      <c r="AS275" s="600"/>
      <c r="AT275" s="600"/>
      <c r="AU275" s="600"/>
      <c r="AV275" s="600"/>
      <c r="AW275" s="600"/>
      <c r="AX275" s="600"/>
      <c r="AY275" s="600"/>
      <c r="AZ275" s="600"/>
      <c r="BA275" s="600"/>
      <c r="BB275" s="600"/>
      <c r="BC275" s="600"/>
      <c r="BD275" s="600"/>
      <c r="BE275" s="600"/>
      <c r="BF275" s="600"/>
      <c r="BG275" s="600"/>
      <c r="BH275" s="600"/>
      <c r="BI275" s="600"/>
      <c r="BJ275" s="600"/>
      <c r="BK275" s="600"/>
      <c r="BL275" s="600"/>
      <c r="BM275" s="600"/>
      <c r="BN275" s="600"/>
      <c r="BO275" s="600"/>
      <c r="BP275" s="600"/>
      <c r="BQ275" s="600"/>
      <c r="BR275" s="600"/>
      <c r="BS275" s="600"/>
      <c r="BT275" s="600"/>
      <c r="BU275" s="600"/>
      <c r="BV275" s="600"/>
      <c r="BW275" s="600"/>
      <c r="BX275" s="600"/>
      <c r="BY275" s="600"/>
      <c r="BZ275" s="600"/>
      <c r="CA275" s="600"/>
      <c r="CB275" s="600"/>
      <c r="CC275" s="600"/>
      <c r="CD275" s="600"/>
      <c r="CE275" s="600"/>
      <c r="CF275" s="600"/>
      <c r="CG275" s="600"/>
      <c r="CH275" s="600"/>
      <c r="CI275" s="600"/>
      <c r="CJ275" s="600"/>
      <c r="CK275" s="600"/>
      <c r="CL275" s="600"/>
      <c r="CM275" s="600"/>
      <c r="CN275" s="600"/>
      <c r="CO275" s="600"/>
      <c r="CP275" s="600"/>
      <c r="CQ275" s="600"/>
      <c r="CR275" s="600"/>
      <c r="CS275" s="600"/>
      <c r="CT275" s="600"/>
      <c r="CU275" s="600"/>
      <c r="CV275" s="600"/>
      <c r="CW275" s="600"/>
      <c r="CX275" s="600"/>
      <c r="CY275" s="600"/>
      <c r="CZ275" s="600"/>
      <c r="DA275" s="139"/>
      <c r="DB275" s="108"/>
      <c r="DC275" s="108"/>
      <c r="DD275" s="108"/>
      <c r="DE275" s="108"/>
    </row>
    <row r="276" spans="1:109" ht="1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09"/>
      <c r="DC276" s="109"/>
      <c r="DD276" s="109"/>
      <c r="DE276" s="109"/>
    </row>
    <row r="277" spans="1:109" ht="12.75" customHeight="1">
      <c r="A277" s="526" t="s">
        <v>202</v>
      </c>
      <c r="B277" s="526"/>
      <c r="C277" s="526"/>
      <c r="D277" s="526"/>
      <c r="E277" s="526"/>
      <c r="F277" s="526"/>
      <c r="G277" s="526"/>
      <c r="H277" s="526" t="s">
        <v>260</v>
      </c>
      <c r="I277" s="526"/>
      <c r="J277" s="526"/>
      <c r="K277" s="526"/>
      <c r="L277" s="526"/>
      <c r="M277" s="526"/>
      <c r="N277" s="526"/>
      <c r="O277" s="526"/>
      <c r="P277" s="526"/>
      <c r="Q277" s="526"/>
      <c r="R277" s="526"/>
      <c r="S277" s="526"/>
      <c r="T277" s="526"/>
      <c r="U277" s="526"/>
      <c r="V277" s="526"/>
      <c r="W277" s="526"/>
      <c r="X277" s="526"/>
      <c r="Y277" s="526"/>
      <c r="Z277" s="526"/>
      <c r="AA277" s="526"/>
      <c r="AB277" s="526"/>
      <c r="AC277" s="526"/>
      <c r="AD277" s="526"/>
      <c r="AE277" s="526"/>
      <c r="AF277" s="526"/>
      <c r="AG277" s="526"/>
      <c r="AH277" s="526"/>
      <c r="AI277" s="526"/>
      <c r="AJ277" s="526"/>
      <c r="AK277" s="526"/>
      <c r="AL277" s="526"/>
      <c r="AM277" s="526"/>
      <c r="AN277" s="526"/>
      <c r="AO277" s="526"/>
      <c r="AP277" s="526"/>
      <c r="AQ277" s="526"/>
      <c r="AR277" s="526"/>
      <c r="AS277" s="526"/>
      <c r="AT277" s="526"/>
      <c r="AU277" s="526"/>
      <c r="AV277" s="526"/>
      <c r="AW277" s="526"/>
      <c r="AX277" s="526"/>
      <c r="AY277" s="526"/>
      <c r="AZ277" s="526"/>
      <c r="BA277" s="526"/>
      <c r="BB277" s="526"/>
      <c r="BC277" s="526"/>
      <c r="BD277" s="526" t="s">
        <v>325</v>
      </c>
      <c r="BE277" s="526"/>
      <c r="BF277" s="526"/>
      <c r="BG277" s="526"/>
      <c r="BH277" s="526"/>
      <c r="BI277" s="526"/>
      <c r="BJ277" s="526"/>
      <c r="BK277" s="526"/>
      <c r="BL277" s="526"/>
      <c r="BM277" s="526"/>
      <c r="BN277" s="526"/>
      <c r="BO277" s="526"/>
      <c r="BP277" s="526"/>
      <c r="BQ277" s="526"/>
      <c r="BR277" s="526"/>
      <c r="BS277" s="526"/>
      <c r="BT277" s="523" t="s">
        <v>326</v>
      </c>
      <c r="BU277" s="524"/>
      <c r="BV277" s="524"/>
      <c r="BW277" s="524"/>
      <c r="BX277" s="524"/>
      <c r="BY277" s="524"/>
      <c r="BZ277" s="524"/>
      <c r="CA277" s="524"/>
      <c r="CB277" s="524"/>
      <c r="CC277" s="524"/>
      <c r="CD277" s="524"/>
      <c r="CE277" s="524"/>
      <c r="CF277" s="524"/>
      <c r="CG277" s="524"/>
      <c r="CH277" s="524"/>
      <c r="CI277" s="525"/>
      <c r="CJ277" s="523" t="s">
        <v>327</v>
      </c>
      <c r="CK277" s="524"/>
      <c r="CL277" s="524"/>
      <c r="CM277" s="524"/>
      <c r="CN277" s="524"/>
      <c r="CO277" s="524"/>
      <c r="CP277" s="524"/>
      <c r="CQ277" s="524"/>
      <c r="CR277" s="524"/>
      <c r="CS277" s="524"/>
      <c r="CT277" s="524"/>
      <c r="CU277" s="524"/>
      <c r="CV277" s="524"/>
      <c r="CW277" s="524"/>
      <c r="CX277" s="524"/>
      <c r="CY277" s="524"/>
      <c r="CZ277" s="524"/>
      <c r="DA277" s="525"/>
      <c r="DB277" s="110"/>
      <c r="DC277" s="161"/>
      <c r="DD277" s="161"/>
      <c r="DE277" s="161"/>
    </row>
    <row r="278" spans="1:109" ht="12.75" customHeight="1">
      <c r="A278" s="527">
        <v>1</v>
      </c>
      <c r="B278" s="527"/>
      <c r="C278" s="527"/>
      <c r="D278" s="527"/>
      <c r="E278" s="527"/>
      <c r="F278" s="527"/>
      <c r="G278" s="527"/>
      <c r="H278" s="527">
        <v>2</v>
      </c>
      <c r="I278" s="527"/>
      <c r="J278" s="527"/>
      <c r="K278" s="527"/>
      <c r="L278" s="527"/>
      <c r="M278" s="527"/>
      <c r="N278" s="527"/>
      <c r="O278" s="527"/>
      <c r="P278" s="527"/>
      <c r="Q278" s="527"/>
      <c r="R278" s="527"/>
      <c r="S278" s="527"/>
      <c r="T278" s="527"/>
      <c r="U278" s="527"/>
      <c r="V278" s="527"/>
      <c r="W278" s="527"/>
      <c r="X278" s="527"/>
      <c r="Y278" s="527"/>
      <c r="Z278" s="527"/>
      <c r="AA278" s="527"/>
      <c r="AB278" s="527"/>
      <c r="AC278" s="527"/>
      <c r="AD278" s="527"/>
      <c r="AE278" s="527"/>
      <c r="AF278" s="527"/>
      <c r="AG278" s="527"/>
      <c r="AH278" s="527"/>
      <c r="AI278" s="527"/>
      <c r="AJ278" s="527"/>
      <c r="AK278" s="527"/>
      <c r="AL278" s="527"/>
      <c r="AM278" s="527"/>
      <c r="AN278" s="527"/>
      <c r="AO278" s="527"/>
      <c r="AP278" s="527"/>
      <c r="AQ278" s="527"/>
      <c r="AR278" s="527"/>
      <c r="AS278" s="527"/>
      <c r="AT278" s="527"/>
      <c r="AU278" s="527"/>
      <c r="AV278" s="527"/>
      <c r="AW278" s="527"/>
      <c r="AX278" s="527"/>
      <c r="AY278" s="527"/>
      <c r="AZ278" s="527"/>
      <c r="BA278" s="527"/>
      <c r="BB278" s="527"/>
      <c r="BC278" s="527"/>
      <c r="BD278" s="527">
        <v>3</v>
      </c>
      <c r="BE278" s="527"/>
      <c r="BF278" s="527"/>
      <c r="BG278" s="527"/>
      <c r="BH278" s="527"/>
      <c r="BI278" s="527"/>
      <c r="BJ278" s="527"/>
      <c r="BK278" s="527"/>
      <c r="BL278" s="527"/>
      <c r="BM278" s="527"/>
      <c r="BN278" s="527"/>
      <c r="BO278" s="527"/>
      <c r="BP278" s="527"/>
      <c r="BQ278" s="527"/>
      <c r="BR278" s="527"/>
      <c r="BS278" s="527"/>
      <c r="BT278" s="542">
        <v>4</v>
      </c>
      <c r="BU278" s="543"/>
      <c r="BV278" s="543"/>
      <c r="BW278" s="543"/>
      <c r="BX278" s="543"/>
      <c r="BY278" s="543"/>
      <c r="BZ278" s="543"/>
      <c r="CA278" s="543"/>
      <c r="CB278" s="543"/>
      <c r="CC278" s="543"/>
      <c r="CD278" s="543"/>
      <c r="CE278" s="543"/>
      <c r="CF278" s="543"/>
      <c r="CG278" s="543"/>
      <c r="CH278" s="543"/>
      <c r="CI278" s="544"/>
      <c r="CJ278" s="542">
        <v>5</v>
      </c>
      <c r="CK278" s="543"/>
      <c r="CL278" s="543"/>
      <c r="CM278" s="543"/>
      <c r="CN278" s="543"/>
      <c r="CO278" s="543"/>
      <c r="CP278" s="543"/>
      <c r="CQ278" s="543"/>
      <c r="CR278" s="543"/>
      <c r="CS278" s="543"/>
      <c r="CT278" s="543"/>
      <c r="CU278" s="543"/>
      <c r="CV278" s="543"/>
      <c r="CW278" s="543"/>
      <c r="CX278" s="543"/>
      <c r="CY278" s="543"/>
      <c r="CZ278" s="543"/>
      <c r="DA278" s="544"/>
      <c r="DB278" s="110"/>
      <c r="DC278" s="161"/>
      <c r="DD278" s="161"/>
      <c r="DE278" s="161"/>
    </row>
    <row r="279" spans="1:109" ht="12.75" customHeight="1">
      <c r="A279" s="505" t="s">
        <v>208</v>
      </c>
      <c r="B279" s="506"/>
      <c r="C279" s="506"/>
      <c r="D279" s="506"/>
      <c r="E279" s="506"/>
      <c r="F279" s="506"/>
      <c r="G279" s="507"/>
      <c r="H279" s="502" t="s">
        <v>328</v>
      </c>
      <c r="I279" s="503"/>
      <c r="J279" s="503"/>
      <c r="K279" s="503"/>
      <c r="L279" s="503"/>
      <c r="M279" s="503"/>
      <c r="N279" s="503"/>
      <c r="O279" s="503"/>
      <c r="P279" s="503"/>
      <c r="Q279" s="503"/>
      <c r="R279" s="503"/>
      <c r="S279" s="503"/>
      <c r="T279" s="503"/>
      <c r="U279" s="503"/>
      <c r="V279" s="503"/>
      <c r="W279" s="503"/>
      <c r="X279" s="503"/>
      <c r="Y279" s="503"/>
      <c r="Z279" s="503"/>
      <c r="AA279" s="503"/>
      <c r="AB279" s="503"/>
      <c r="AC279" s="503"/>
      <c r="AD279" s="503"/>
      <c r="AE279" s="503"/>
      <c r="AF279" s="503"/>
      <c r="AG279" s="503"/>
      <c r="AH279" s="503"/>
      <c r="AI279" s="503"/>
      <c r="AJ279" s="503"/>
      <c r="AK279" s="503"/>
      <c r="AL279" s="503"/>
      <c r="AM279" s="503"/>
      <c r="AN279" s="503"/>
      <c r="AO279" s="503"/>
      <c r="AP279" s="503"/>
      <c r="AQ279" s="503"/>
      <c r="AR279" s="503"/>
      <c r="AS279" s="503"/>
      <c r="AT279" s="503"/>
      <c r="AU279" s="503"/>
      <c r="AV279" s="503"/>
      <c r="AW279" s="503"/>
      <c r="AX279" s="503"/>
      <c r="AY279" s="503"/>
      <c r="AZ279" s="503"/>
      <c r="BA279" s="503"/>
      <c r="BB279" s="503"/>
      <c r="BC279" s="504"/>
      <c r="BD279" s="495" t="s">
        <v>329</v>
      </c>
      <c r="BE279" s="496"/>
      <c r="BF279" s="496"/>
      <c r="BG279" s="496"/>
      <c r="BH279" s="496"/>
      <c r="BI279" s="496"/>
      <c r="BJ279" s="496"/>
      <c r="BK279" s="496"/>
      <c r="BL279" s="496"/>
      <c r="BM279" s="496"/>
      <c r="BN279" s="496"/>
      <c r="BO279" s="496"/>
      <c r="BP279" s="496"/>
      <c r="BQ279" s="496"/>
      <c r="BR279" s="496"/>
      <c r="BS279" s="497"/>
      <c r="BT279" s="495">
        <v>12</v>
      </c>
      <c r="BU279" s="496"/>
      <c r="BV279" s="496"/>
      <c r="BW279" s="496"/>
      <c r="BX279" s="496"/>
      <c r="BY279" s="496"/>
      <c r="BZ279" s="496"/>
      <c r="CA279" s="496"/>
      <c r="CB279" s="496"/>
      <c r="CC279" s="496"/>
      <c r="CD279" s="496"/>
      <c r="CE279" s="496"/>
      <c r="CF279" s="496"/>
      <c r="CG279" s="496"/>
      <c r="CH279" s="496"/>
      <c r="CI279" s="497"/>
      <c r="CJ279" s="495">
        <v>9012.84</v>
      </c>
      <c r="CK279" s="496"/>
      <c r="CL279" s="496"/>
      <c r="CM279" s="496"/>
      <c r="CN279" s="496"/>
      <c r="CO279" s="496"/>
      <c r="CP279" s="496"/>
      <c r="CQ279" s="496"/>
      <c r="CR279" s="496"/>
      <c r="CS279" s="496"/>
      <c r="CT279" s="496"/>
      <c r="CU279" s="496"/>
      <c r="CV279" s="496"/>
      <c r="CW279" s="496"/>
      <c r="CX279" s="496"/>
      <c r="CY279" s="496"/>
      <c r="CZ279" s="496"/>
      <c r="DA279" s="497"/>
      <c r="DB279" s="110"/>
      <c r="DC279" s="161"/>
      <c r="DD279" s="161"/>
      <c r="DE279" s="161"/>
    </row>
    <row r="280" spans="1:109" ht="12.75" customHeight="1">
      <c r="A280" s="505" t="s">
        <v>220</v>
      </c>
      <c r="B280" s="505"/>
      <c r="C280" s="505"/>
      <c r="D280" s="505"/>
      <c r="E280" s="505"/>
      <c r="F280" s="505"/>
      <c r="G280" s="505"/>
      <c r="H280" s="484" t="s">
        <v>330</v>
      </c>
      <c r="I280" s="484"/>
      <c r="J280" s="484"/>
      <c r="K280" s="484"/>
      <c r="L280" s="484"/>
      <c r="M280" s="484"/>
      <c r="N280" s="484"/>
      <c r="O280" s="484"/>
      <c r="P280" s="484"/>
      <c r="Q280" s="484"/>
      <c r="R280" s="484"/>
      <c r="S280" s="484"/>
      <c r="T280" s="484"/>
      <c r="U280" s="484"/>
      <c r="V280" s="484"/>
      <c r="W280" s="484"/>
      <c r="X280" s="484"/>
      <c r="Y280" s="484"/>
      <c r="Z280" s="484"/>
      <c r="AA280" s="484"/>
      <c r="AB280" s="484"/>
      <c r="AC280" s="484"/>
      <c r="AD280" s="484"/>
      <c r="AE280" s="484"/>
      <c r="AF280" s="484"/>
      <c r="AG280" s="484"/>
      <c r="AH280" s="484"/>
      <c r="AI280" s="484"/>
      <c r="AJ280" s="484"/>
      <c r="AK280" s="484"/>
      <c r="AL280" s="484"/>
      <c r="AM280" s="484"/>
      <c r="AN280" s="484"/>
      <c r="AO280" s="484"/>
      <c r="AP280" s="484"/>
      <c r="AQ280" s="484"/>
      <c r="AR280" s="484"/>
      <c r="AS280" s="484"/>
      <c r="AT280" s="484"/>
      <c r="AU280" s="484"/>
      <c r="AV280" s="484"/>
      <c r="AW280" s="484"/>
      <c r="AX280" s="484"/>
      <c r="AY280" s="484"/>
      <c r="AZ280" s="484"/>
      <c r="BA280" s="484"/>
      <c r="BB280" s="484"/>
      <c r="BC280" s="484"/>
      <c r="BD280" s="525" t="s">
        <v>329</v>
      </c>
      <c r="BE280" s="525"/>
      <c r="BF280" s="525"/>
      <c r="BG280" s="525"/>
      <c r="BH280" s="525"/>
      <c r="BI280" s="525"/>
      <c r="BJ280" s="525"/>
      <c r="BK280" s="525"/>
      <c r="BL280" s="525"/>
      <c r="BM280" s="525"/>
      <c r="BN280" s="525"/>
      <c r="BO280" s="525"/>
      <c r="BP280" s="525"/>
      <c r="BQ280" s="525"/>
      <c r="BR280" s="525"/>
      <c r="BS280" s="525"/>
      <c r="BT280" s="523">
        <v>4</v>
      </c>
      <c r="BU280" s="524"/>
      <c r="BV280" s="524"/>
      <c r="BW280" s="524"/>
      <c r="BX280" s="524"/>
      <c r="BY280" s="524"/>
      <c r="BZ280" s="524"/>
      <c r="CA280" s="524"/>
      <c r="CB280" s="524"/>
      <c r="CC280" s="524"/>
      <c r="CD280" s="524"/>
      <c r="CE280" s="524"/>
      <c r="CF280" s="524"/>
      <c r="CG280" s="524"/>
      <c r="CH280" s="524"/>
      <c r="CI280" s="525"/>
      <c r="CJ280" s="523">
        <v>3985.28</v>
      </c>
      <c r="CK280" s="524"/>
      <c r="CL280" s="524"/>
      <c r="CM280" s="524"/>
      <c r="CN280" s="524"/>
      <c r="CO280" s="524"/>
      <c r="CP280" s="524"/>
      <c r="CQ280" s="524"/>
      <c r="CR280" s="524"/>
      <c r="CS280" s="524"/>
      <c r="CT280" s="524"/>
      <c r="CU280" s="524"/>
      <c r="CV280" s="524"/>
      <c r="CW280" s="524"/>
      <c r="CX280" s="524"/>
      <c r="CY280" s="524"/>
      <c r="CZ280" s="524"/>
      <c r="DA280" s="525"/>
      <c r="DB280" s="110"/>
      <c r="DC280" s="161"/>
      <c r="DD280" s="161"/>
      <c r="DE280" s="161"/>
    </row>
    <row r="281" spans="1:109" ht="12.75" customHeight="1">
      <c r="A281" s="505" t="s">
        <v>221</v>
      </c>
      <c r="B281" s="505"/>
      <c r="C281" s="505"/>
      <c r="D281" s="505"/>
      <c r="E281" s="505"/>
      <c r="F281" s="505"/>
      <c r="G281" s="505"/>
      <c r="H281" s="618" t="s">
        <v>331</v>
      </c>
      <c r="I281" s="618"/>
      <c r="J281" s="618"/>
      <c r="K281" s="618"/>
      <c r="L281" s="618"/>
      <c r="M281" s="618"/>
      <c r="N281" s="618"/>
      <c r="O281" s="618"/>
      <c r="P281" s="618"/>
      <c r="Q281" s="618"/>
      <c r="R281" s="618"/>
      <c r="S281" s="618"/>
      <c r="T281" s="618"/>
      <c r="U281" s="618"/>
      <c r="V281" s="618"/>
      <c r="W281" s="618"/>
      <c r="X281" s="618"/>
      <c r="Y281" s="618"/>
      <c r="Z281" s="618"/>
      <c r="AA281" s="618"/>
      <c r="AB281" s="618"/>
      <c r="AC281" s="618"/>
      <c r="AD281" s="618"/>
      <c r="AE281" s="618"/>
      <c r="AF281" s="618"/>
      <c r="AG281" s="618"/>
      <c r="AH281" s="618"/>
      <c r="AI281" s="618"/>
      <c r="AJ281" s="618"/>
      <c r="AK281" s="618"/>
      <c r="AL281" s="618"/>
      <c r="AM281" s="618"/>
      <c r="AN281" s="618"/>
      <c r="AO281" s="618"/>
      <c r="AP281" s="618"/>
      <c r="AQ281" s="618"/>
      <c r="AR281" s="618"/>
      <c r="AS281" s="618"/>
      <c r="AT281" s="618"/>
      <c r="AU281" s="618"/>
      <c r="AV281" s="618"/>
      <c r="AW281" s="618"/>
      <c r="AX281" s="618"/>
      <c r="AY281" s="618"/>
      <c r="AZ281" s="618"/>
      <c r="BA281" s="618"/>
      <c r="BB281" s="618"/>
      <c r="BC281" s="618"/>
      <c r="BD281" s="523" t="s">
        <v>329</v>
      </c>
      <c r="BE281" s="524"/>
      <c r="BF281" s="524"/>
      <c r="BG281" s="524"/>
      <c r="BH281" s="524"/>
      <c r="BI281" s="524"/>
      <c r="BJ281" s="524"/>
      <c r="BK281" s="524"/>
      <c r="BL281" s="524"/>
      <c r="BM281" s="524"/>
      <c r="BN281" s="524"/>
      <c r="BO281" s="524"/>
      <c r="BP281" s="524"/>
      <c r="BQ281" s="524"/>
      <c r="BR281" s="524"/>
      <c r="BS281" s="525"/>
      <c r="BT281" s="523">
        <v>12</v>
      </c>
      <c r="BU281" s="524"/>
      <c r="BV281" s="524"/>
      <c r="BW281" s="524"/>
      <c r="BX281" s="524"/>
      <c r="BY281" s="524"/>
      <c r="BZ281" s="524"/>
      <c r="CA281" s="524"/>
      <c r="CB281" s="524"/>
      <c r="CC281" s="524"/>
      <c r="CD281" s="524"/>
      <c r="CE281" s="524"/>
      <c r="CF281" s="524"/>
      <c r="CG281" s="524"/>
      <c r="CH281" s="524"/>
      <c r="CI281" s="525"/>
      <c r="CJ281" s="523">
        <v>16594.44</v>
      </c>
      <c r="CK281" s="524"/>
      <c r="CL281" s="524"/>
      <c r="CM281" s="524"/>
      <c r="CN281" s="524"/>
      <c r="CO281" s="524"/>
      <c r="CP281" s="524"/>
      <c r="CQ281" s="524"/>
      <c r="CR281" s="524"/>
      <c r="CS281" s="524"/>
      <c r="CT281" s="524"/>
      <c r="CU281" s="524"/>
      <c r="CV281" s="524"/>
      <c r="CW281" s="524"/>
      <c r="CX281" s="524"/>
      <c r="CY281" s="524"/>
      <c r="CZ281" s="524"/>
      <c r="DA281" s="525"/>
      <c r="DB281" s="110"/>
      <c r="DC281" s="161"/>
      <c r="DD281" s="161"/>
      <c r="DE281" s="161"/>
    </row>
    <row r="282" spans="1:109" ht="12.75" customHeight="1">
      <c r="A282" s="505" t="s">
        <v>332</v>
      </c>
      <c r="B282" s="505"/>
      <c r="C282" s="505"/>
      <c r="D282" s="505"/>
      <c r="E282" s="505"/>
      <c r="F282" s="505"/>
      <c r="G282" s="505"/>
      <c r="H282" s="484" t="s">
        <v>333</v>
      </c>
      <c r="I282" s="484"/>
      <c r="J282" s="484"/>
      <c r="K282" s="484"/>
      <c r="L282" s="484"/>
      <c r="M282" s="484"/>
      <c r="N282" s="484"/>
      <c r="O282" s="484"/>
      <c r="P282" s="484"/>
      <c r="Q282" s="484"/>
      <c r="R282" s="484"/>
      <c r="S282" s="484"/>
      <c r="T282" s="484"/>
      <c r="U282" s="484"/>
      <c r="V282" s="484"/>
      <c r="W282" s="484"/>
      <c r="X282" s="484"/>
      <c r="Y282" s="484"/>
      <c r="Z282" s="484"/>
      <c r="AA282" s="484"/>
      <c r="AB282" s="484"/>
      <c r="AC282" s="484"/>
      <c r="AD282" s="484"/>
      <c r="AE282" s="484"/>
      <c r="AF282" s="484"/>
      <c r="AG282" s="484"/>
      <c r="AH282" s="484"/>
      <c r="AI282" s="484"/>
      <c r="AJ282" s="484"/>
      <c r="AK282" s="484"/>
      <c r="AL282" s="484"/>
      <c r="AM282" s="484"/>
      <c r="AN282" s="484"/>
      <c r="AO282" s="484"/>
      <c r="AP282" s="484"/>
      <c r="AQ282" s="484"/>
      <c r="AR282" s="484"/>
      <c r="AS282" s="484"/>
      <c r="AT282" s="484"/>
      <c r="AU282" s="484"/>
      <c r="AV282" s="484"/>
      <c r="AW282" s="484"/>
      <c r="AX282" s="484"/>
      <c r="AY282" s="484"/>
      <c r="AZ282" s="484"/>
      <c r="BA282" s="484"/>
      <c r="BB282" s="484"/>
      <c r="BC282" s="484"/>
      <c r="BD282" s="525" t="s">
        <v>329</v>
      </c>
      <c r="BE282" s="525"/>
      <c r="BF282" s="525"/>
      <c r="BG282" s="525"/>
      <c r="BH282" s="525"/>
      <c r="BI282" s="525"/>
      <c r="BJ282" s="525"/>
      <c r="BK282" s="525"/>
      <c r="BL282" s="525"/>
      <c r="BM282" s="525"/>
      <c r="BN282" s="525"/>
      <c r="BO282" s="525"/>
      <c r="BP282" s="525"/>
      <c r="BQ282" s="525"/>
      <c r="BR282" s="525"/>
      <c r="BS282" s="525"/>
      <c r="BT282" s="523">
        <v>24</v>
      </c>
      <c r="BU282" s="524"/>
      <c r="BV282" s="524"/>
      <c r="BW282" s="524"/>
      <c r="BX282" s="524"/>
      <c r="BY282" s="524"/>
      <c r="BZ282" s="524"/>
      <c r="CA282" s="524"/>
      <c r="CB282" s="524"/>
      <c r="CC282" s="524"/>
      <c r="CD282" s="524"/>
      <c r="CE282" s="524"/>
      <c r="CF282" s="524"/>
      <c r="CG282" s="524"/>
      <c r="CH282" s="524"/>
      <c r="CI282" s="525"/>
      <c r="CJ282" s="523">
        <v>30500</v>
      </c>
      <c r="CK282" s="524"/>
      <c r="CL282" s="524"/>
      <c r="CM282" s="524"/>
      <c r="CN282" s="524"/>
      <c r="CO282" s="524"/>
      <c r="CP282" s="524"/>
      <c r="CQ282" s="524"/>
      <c r="CR282" s="524"/>
      <c r="CS282" s="524"/>
      <c r="CT282" s="524"/>
      <c r="CU282" s="524"/>
      <c r="CV282" s="524"/>
      <c r="CW282" s="524"/>
      <c r="CX282" s="524"/>
      <c r="CY282" s="524"/>
      <c r="CZ282" s="524"/>
      <c r="DA282" s="525"/>
      <c r="DB282" s="110"/>
      <c r="DC282" s="161"/>
      <c r="DD282" s="161"/>
      <c r="DE282" s="161"/>
    </row>
    <row r="283" spans="1:109" ht="12.75" customHeight="1">
      <c r="A283" s="505" t="s">
        <v>334</v>
      </c>
      <c r="B283" s="505"/>
      <c r="C283" s="505"/>
      <c r="D283" s="505"/>
      <c r="E283" s="505"/>
      <c r="F283" s="505"/>
      <c r="G283" s="505"/>
      <c r="H283" s="484" t="s">
        <v>335</v>
      </c>
      <c r="I283" s="484"/>
      <c r="J283" s="484"/>
      <c r="K283" s="484"/>
      <c r="L283" s="484"/>
      <c r="M283" s="484"/>
      <c r="N283" s="484"/>
      <c r="O283" s="484"/>
      <c r="P283" s="484"/>
      <c r="Q283" s="484"/>
      <c r="R283" s="484"/>
      <c r="S283" s="484"/>
      <c r="T283" s="484"/>
      <c r="U283" s="484"/>
      <c r="V283" s="484"/>
      <c r="W283" s="484"/>
      <c r="X283" s="484"/>
      <c r="Y283" s="484"/>
      <c r="Z283" s="484"/>
      <c r="AA283" s="484"/>
      <c r="AB283" s="484"/>
      <c r="AC283" s="484"/>
      <c r="AD283" s="484"/>
      <c r="AE283" s="484"/>
      <c r="AF283" s="484"/>
      <c r="AG283" s="484"/>
      <c r="AH283" s="484"/>
      <c r="AI283" s="484"/>
      <c r="AJ283" s="484"/>
      <c r="AK283" s="484"/>
      <c r="AL283" s="484"/>
      <c r="AM283" s="484"/>
      <c r="AN283" s="484"/>
      <c r="AO283" s="484"/>
      <c r="AP283" s="484"/>
      <c r="AQ283" s="484"/>
      <c r="AR283" s="484"/>
      <c r="AS283" s="484"/>
      <c r="AT283" s="484"/>
      <c r="AU283" s="484"/>
      <c r="AV283" s="484"/>
      <c r="AW283" s="484"/>
      <c r="AX283" s="484"/>
      <c r="AY283" s="484"/>
      <c r="AZ283" s="484"/>
      <c r="BA283" s="484"/>
      <c r="BB283" s="484"/>
      <c r="BC283" s="484"/>
      <c r="BD283" s="523" t="s">
        <v>329</v>
      </c>
      <c r="BE283" s="524"/>
      <c r="BF283" s="524"/>
      <c r="BG283" s="524"/>
      <c r="BH283" s="524"/>
      <c r="BI283" s="524"/>
      <c r="BJ283" s="524"/>
      <c r="BK283" s="524"/>
      <c r="BL283" s="524"/>
      <c r="BM283" s="524"/>
      <c r="BN283" s="524"/>
      <c r="BO283" s="524"/>
      <c r="BP283" s="524"/>
      <c r="BQ283" s="524"/>
      <c r="BR283" s="524"/>
      <c r="BS283" s="525"/>
      <c r="BT283" s="523">
        <v>12</v>
      </c>
      <c r="BU283" s="524"/>
      <c r="BV283" s="524"/>
      <c r="BW283" s="524"/>
      <c r="BX283" s="524"/>
      <c r="BY283" s="524"/>
      <c r="BZ283" s="524"/>
      <c r="CA283" s="524"/>
      <c r="CB283" s="524"/>
      <c r="CC283" s="524"/>
      <c r="CD283" s="524"/>
      <c r="CE283" s="524"/>
      <c r="CF283" s="524"/>
      <c r="CG283" s="524"/>
      <c r="CH283" s="524"/>
      <c r="CI283" s="525"/>
      <c r="CJ283" s="523">
        <v>21325</v>
      </c>
      <c r="CK283" s="524"/>
      <c r="CL283" s="524"/>
      <c r="CM283" s="524"/>
      <c r="CN283" s="524"/>
      <c r="CO283" s="524"/>
      <c r="CP283" s="524"/>
      <c r="CQ283" s="524"/>
      <c r="CR283" s="524"/>
      <c r="CS283" s="524"/>
      <c r="CT283" s="524"/>
      <c r="CU283" s="524"/>
      <c r="CV283" s="524"/>
      <c r="CW283" s="524"/>
      <c r="CX283" s="524"/>
      <c r="CY283" s="524"/>
      <c r="CZ283" s="524"/>
      <c r="DA283" s="525"/>
      <c r="DB283" s="110"/>
      <c r="DC283" s="161"/>
      <c r="DD283" s="161"/>
      <c r="DE283" s="161"/>
    </row>
    <row r="284" spans="1:109" ht="13.5" customHeight="1">
      <c r="A284" s="505" t="s">
        <v>336</v>
      </c>
      <c r="B284" s="505"/>
      <c r="C284" s="505"/>
      <c r="D284" s="505"/>
      <c r="E284" s="505"/>
      <c r="F284" s="505"/>
      <c r="G284" s="505"/>
      <c r="H284" s="484" t="s">
        <v>337</v>
      </c>
      <c r="I284" s="484"/>
      <c r="J284" s="484"/>
      <c r="K284" s="484"/>
      <c r="L284" s="484"/>
      <c r="M284" s="484"/>
      <c r="N284" s="484"/>
      <c r="O284" s="484"/>
      <c r="P284" s="484"/>
      <c r="Q284" s="484"/>
      <c r="R284" s="484"/>
      <c r="S284" s="484"/>
      <c r="T284" s="484"/>
      <c r="U284" s="484"/>
      <c r="V284" s="484"/>
      <c r="W284" s="484"/>
      <c r="X284" s="484"/>
      <c r="Y284" s="484"/>
      <c r="Z284" s="484"/>
      <c r="AA284" s="484"/>
      <c r="AB284" s="484"/>
      <c r="AC284" s="484"/>
      <c r="AD284" s="484"/>
      <c r="AE284" s="484"/>
      <c r="AF284" s="484"/>
      <c r="AG284" s="484"/>
      <c r="AH284" s="484"/>
      <c r="AI284" s="484"/>
      <c r="AJ284" s="484"/>
      <c r="AK284" s="484"/>
      <c r="AL284" s="484"/>
      <c r="AM284" s="484"/>
      <c r="AN284" s="484"/>
      <c r="AO284" s="484"/>
      <c r="AP284" s="484"/>
      <c r="AQ284" s="484"/>
      <c r="AR284" s="484"/>
      <c r="AS284" s="484"/>
      <c r="AT284" s="484"/>
      <c r="AU284" s="484"/>
      <c r="AV284" s="484"/>
      <c r="AW284" s="484"/>
      <c r="AX284" s="484"/>
      <c r="AY284" s="484"/>
      <c r="AZ284" s="484"/>
      <c r="BA284" s="484"/>
      <c r="BB284" s="484"/>
      <c r="BC284" s="484"/>
      <c r="BD284" s="525" t="s">
        <v>329</v>
      </c>
      <c r="BE284" s="525"/>
      <c r="BF284" s="525"/>
      <c r="BG284" s="525"/>
      <c r="BH284" s="525"/>
      <c r="BI284" s="525"/>
      <c r="BJ284" s="525"/>
      <c r="BK284" s="525"/>
      <c r="BL284" s="525"/>
      <c r="BM284" s="525"/>
      <c r="BN284" s="525"/>
      <c r="BO284" s="525"/>
      <c r="BP284" s="525"/>
      <c r="BQ284" s="525"/>
      <c r="BR284" s="525"/>
      <c r="BS284" s="525"/>
      <c r="BT284" s="523"/>
      <c r="BU284" s="524"/>
      <c r="BV284" s="524"/>
      <c r="BW284" s="524"/>
      <c r="BX284" s="524"/>
      <c r="BY284" s="524"/>
      <c r="BZ284" s="524"/>
      <c r="CA284" s="524"/>
      <c r="CB284" s="524"/>
      <c r="CC284" s="524"/>
      <c r="CD284" s="524"/>
      <c r="CE284" s="524"/>
      <c r="CF284" s="524"/>
      <c r="CG284" s="524"/>
      <c r="CH284" s="524"/>
      <c r="CI284" s="525"/>
      <c r="CJ284" s="523">
        <v>7642.75</v>
      </c>
      <c r="CK284" s="524"/>
      <c r="CL284" s="524"/>
      <c r="CM284" s="524"/>
      <c r="CN284" s="524"/>
      <c r="CO284" s="524"/>
      <c r="CP284" s="524"/>
      <c r="CQ284" s="524"/>
      <c r="CR284" s="524"/>
      <c r="CS284" s="524"/>
      <c r="CT284" s="524"/>
      <c r="CU284" s="524"/>
      <c r="CV284" s="524"/>
      <c r="CW284" s="524"/>
      <c r="CX284" s="524"/>
      <c r="CY284" s="524"/>
      <c r="CZ284" s="524"/>
      <c r="DA284" s="525"/>
      <c r="DB284" s="110"/>
      <c r="DC284" s="110"/>
      <c r="DD284" s="110"/>
      <c r="DE284" s="110"/>
    </row>
    <row r="285" spans="1:109" ht="12.75" customHeight="1" thickBot="1">
      <c r="A285" s="505" t="s">
        <v>338</v>
      </c>
      <c r="B285" s="505"/>
      <c r="C285" s="505"/>
      <c r="D285" s="505"/>
      <c r="E285" s="505"/>
      <c r="F285" s="505"/>
      <c r="G285" s="505"/>
      <c r="H285" s="484" t="s">
        <v>339</v>
      </c>
      <c r="I285" s="484"/>
      <c r="J285" s="484"/>
      <c r="K285" s="484"/>
      <c r="L285" s="484"/>
      <c r="M285" s="484"/>
      <c r="N285" s="484"/>
      <c r="O285" s="484"/>
      <c r="P285" s="484"/>
      <c r="Q285" s="484"/>
      <c r="R285" s="484"/>
      <c r="S285" s="484"/>
      <c r="T285" s="484"/>
      <c r="U285" s="484"/>
      <c r="V285" s="484"/>
      <c r="W285" s="484"/>
      <c r="X285" s="484"/>
      <c r="Y285" s="484"/>
      <c r="Z285" s="484"/>
      <c r="AA285" s="484"/>
      <c r="AB285" s="484"/>
      <c r="AC285" s="484"/>
      <c r="AD285" s="484"/>
      <c r="AE285" s="484"/>
      <c r="AF285" s="484"/>
      <c r="AG285" s="484"/>
      <c r="AH285" s="484"/>
      <c r="AI285" s="484"/>
      <c r="AJ285" s="484"/>
      <c r="AK285" s="484"/>
      <c r="AL285" s="484"/>
      <c r="AM285" s="484"/>
      <c r="AN285" s="484"/>
      <c r="AO285" s="484"/>
      <c r="AP285" s="484"/>
      <c r="AQ285" s="484"/>
      <c r="AR285" s="484"/>
      <c r="AS285" s="484"/>
      <c r="AT285" s="484"/>
      <c r="AU285" s="484"/>
      <c r="AV285" s="484"/>
      <c r="AW285" s="484"/>
      <c r="AX285" s="484"/>
      <c r="AY285" s="484"/>
      <c r="AZ285" s="484"/>
      <c r="BA285" s="484"/>
      <c r="BB285" s="484"/>
      <c r="BC285" s="484"/>
      <c r="BD285" s="523" t="s">
        <v>329</v>
      </c>
      <c r="BE285" s="524"/>
      <c r="BF285" s="524"/>
      <c r="BG285" s="524"/>
      <c r="BH285" s="524"/>
      <c r="BI285" s="524"/>
      <c r="BJ285" s="524"/>
      <c r="BK285" s="524"/>
      <c r="BL285" s="524"/>
      <c r="BM285" s="524"/>
      <c r="BN285" s="524"/>
      <c r="BO285" s="524"/>
      <c r="BP285" s="524"/>
      <c r="BQ285" s="524"/>
      <c r="BR285" s="524"/>
      <c r="BS285" s="525"/>
      <c r="BT285" s="523"/>
      <c r="BU285" s="524"/>
      <c r="BV285" s="524"/>
      <c r="BW285" s="524"/>
      <c r="BX285" s="524"/>
      <c r="BY285" s="524"/>
      <c r="BZ285" s="524"/>
      <c r="CA285" s="524"/>
      <c r="CB285" s="524"/>
      <c r="CC285" s="524"/>
      <c r="CD285" s="524"/>
      <c r="CE285" s="524"/>
      <c r="CF285" s="524"/>
      <c r="CG285" s="524"/>
      <c r="CH285" s="524"/>
      <c r="CI285" s="525"/>
      <c r="CJ285" s="523">
        <v>5275.3</v>
      </c>
      <c r="CK285" s="524"/>
      <c r="CL285" s="524"/>
      <c r="CM285" s="524"/>
      <c r="CN285" s="524"/>
      <c r="CO285" s="524"/>
      <c r="CP285" s="524"/>
      <c r="CQ285" s="524"/>
      <c r="CR285" s="524"/>
      <c r="CS285" s="524"/>
      <c r="CT285" s="524"/>
      <c r="CU285" s="524"/>
      <c r="CV285" s="524"/>
      <c r="CW285" s="524"/>
      <c r="CX285" s="524"/>
      <c r="CY285" s="524"/>
      <c r="CZ285" s="524"/>
      <c r="DA285" s="525"/>
      <c r="DB285" s="110"/>
      <c r="DC285" s="110"/>
      <c r="DD285" s="110"/>
      <c r="DE285" s="110"/>
    </row>
    <row r="286" spans="1:109" ht="12.75" customHeight="1">
      <c r="A286" s="590" t="s">
        <v>220</v>
      </c>
      <c r="B286" s="590"/>
      <c r="C286" s="590"/>
      <c r="D286" s="590"/>
      <c r="E286" s="590"/>
      <c r="F286" s="590"/>
      <c r="G286" s="590"/>
      <c r="H286" s="619" t="s">
        <v>340</v>
      </c>
      <c r="I286" s="619"/>
      <c r="J286" s="619"/>
      <c r="K286" s="619"/>
      <c r="L286" s="619"/>
      <c r="M286" s="619"/>
      <c r="N286" s="619"/>
      <c r="O286" s="619"/>
      <c r="P286" s="619"/>
      <c r="Q286" s="619"/>
      <c r="R286" s="619"/>
      <c r="S286" s="619"/>
      <c r="T286" s="619"/>
      <c r="U286" s="619"/>
      <c r="V286" s="619"/>
      <c r="W286" s="619"/>
      <c r="X286" s="619"/>
      <c r="Y286" s="619"/>
      <c r="Z286" s="619"/>
      <c r="AA286" s="619"/>
      <c r="AB286" s="619"/>
      <c r="AC286" s="619"/>
      <c r="AD286" s="619"/>
      <c r="AE286" s="619"/>
      <c r="AF286" s="619"/>
      <c r="AG286" s="619"/>
      <c r="AH286" s="619"/>
      <c r="AI286" s="619"/>
      <c r="AJ286" s="619"/>
      <c r="AK286" s="619"/>
      <c r="AL286" s="619"/>
      <c r="AM286" s="619"/>
      <c r="AN286" s="619"/>
      <c r="AO286" s="619"/>
      <c r="AP286" s="619"/>
      <c r="AQ286" s="619"/>
      <c r="AR286" s="619"/>
      <c r="AS286" s="619"/>
      <c r="AT286" s="619"/>
      <c r="AU286" s="619"/>
      <c r="AV286" s="619"/>
      <c r="AW286" s="619"/>
      <c r="AX286" s="619"/>
      <c r="AY286" s="619"/>
      <c r="AZ286" s="619"/>
      <c r="BA286" s="619"/>
      <c r="BB286" s="619"/>
      <c r="BC286" s="619"/>
      <c r="BD286" s="526" t="s">
        <v>341</v>
      </c>
      <c r="BE286" s="526"/>
      <c r="BF286" s="526"/>
      <c r="BG286" s="526"/>
      <c r="BH286" s="526"/>
      <c r="BI286" s="526"/>
      <c r="BJ286" s="526"/>
      <c r="BK286" s="526"/>
      <c r="BL286" s="526"/>
      <c r="BM286" s="526"/>
      <c r="BN286" s="526"/>
      <c r="BO286" s="526"/>
      <c r="BP286" s="526"/>
      <c r="BQ286" s="526"/>
      <c r="BR286" s="526"/>
      <c r="BS286" s="526"/>
      <c r="BT286" s="523">
        <v>3</v>
      </c>
      <c r="BU286" s="524"/>
      <c r="BV286" s="524"/>
      <c r="BW286" s="524"/>
      <c r="BX286" s="524"/>
      <c r="BY286" s="524"/>
      <c r="BZ286" s="524"/>
      <c r="CA286" s="524"/>
      <c r="CB286" s="524"/>
      <c r="CC286" s="524"/>
      <c r="CD286" s="524"/>
      <c r="CE286" s="524"/>
      <c r="CF286" s="524"/>
      <c r="CG286" s="524"/>
      <c r="CH286" s="524"/>
      <c r="CI286" s="525"/>
      <c r="CJ286" s="523">
        <v>9285</v>
      </c>
      <c r="CK286" s="524"/>
      <c r="CL286" s="524"/>
      <c r="CM286" s="524"/>
      <c r="CN286" s="524"/>
      <c r="CO286" s="524"/>
      <c r="CP286" s="524"/>
      <c r="CQ286" s="524"/>
      <c r="CR286" s="524"/>
      <c r="CS286" s="524"/>
      <c r="CT286" s="524"/>
      <c r="CU286" s="524"/>
      <c r="CV286" s="524"/>
      <c r="CW286" s="524"/>
      <c r="CX286" s="524"/>
      <c r="CY286" s="524"/>
      <c r="CZ286" s="524"/>
      <c r="DA286" s="525"/>
      <c r="DB286" s="110"/>
      <c r="DC286" s="110"/>
      <c r="DD286" s="110"/>
      <c r="DE286" s="110"/>
    </row>
    <row r="287" spans="1:109" ht="12.75" customHeight="1">
      <c r="A287" s="590" t="s">
        <v>332</v>
      </c>
      <c r="B287" s="590"/>
      <c r="C287" s="590"/>
      <c r="D287" s="590"/>
      <c r="E287" s="590"/>
      <c r="F287" s="590"/>
      <c r="G287" s="590"/>
      <c r="H287" s="484" t="s">
        <v>342</v>
      </c>
      <c r="I287" s="484"/>
      <c r="J287" s="484"/>
      <c r="K287" s="484"/>
      <c r="L287" s="484"/>
      <c r="M287" s="484"/>
      <c r="N287" s="484"/>
      <c r="O287" s="484"/>
      <c r="P287" s="484"/>
      <c r="Q287" s="484"/>
      <c r="R287" s="484"/>
      <c r="S287" s="484"/>
      <c r="T287" s="484"/>
      <c r="U287" s="484"/>
      <c r="V287" s="484"/>
      <c r="W287" s="484"/>
      <c r="X287" s="484"/>
      <c r="Y287" s="484"/>
      <c r="Z287" s="484"/>
      <c r="AA287" s="484"/>
      <c r="AB287" s="484"/>
      <c r="AC287" s="484"/>
      <c r="AD287" s="484"/>
      <c r="AE287" s="484"/>
      <c r="AF287" s="484"/>
      <c r="AG287" s="484"/>
      <c r="AH287" s="484"/>
      <c r="AI287" s="484"/>
      <c r="AJ287" s="484"/>
      <c r="AK287" s="484"/>
      <c r="AL287" s="484"/>
      <c r="AM287" s="484"/>
      <c r="AN287" s="484"/>
      <c r="AO287" s="484"/>
      <c r="AP287" s="484"/>
      <c r="AQ287" s="484"/>
      <c r="AR287" s="484"/>
      <c r="AS287" s="484"/>
      <c r="AT287" s="484"/>
      <c r="AU287" s="484"/>
      <c r="AV287" s="484"/>
      <c r="AW287" s="484"/>
      <c r="AX287" s="484"/>
      <c r="AY287" s="484"/>
      <c r="AZ287" s="484"/>
      <c r="BA287" s="484"/>
      <c r="BB287" s="484"/>
      <c r="BC287" s="484"/>
      <c r="BD287" s="523" t="s">
        <v>329</v>
      </c>
      <c r="BE287" s="524"/>
      <c r="BF287" s="524"/>
      <c r="BG287" s="524"/>
      <c r="BH287" s="524"/>
      <c r="BI287" s="524"/>
      <c r="BJ287" s="524"/>
      <c r="BK287" s="524"/>
      <c r="BL287" s="524"/>
      <c r="BM287" s="524"/>
      <c r="BN287" s="524"/>
      <c r="BO287" s="524"/>
      <c r="BP287" s="524"/>
      <c r="BQ287" s="524"/>
      <c r="BR287" s="524"/>
      <c r="BS287" s="525"/>
      <c r="BT287" s="523">
        <v>1</v>
      </c>
      <c r="BU287" s="524"/>
      <c r="BV287" s="524"/>
      <c r="BW287" s="524"/>
      <c r="BX287" s="524"/>
      <c r="BY287" s="524"/>
      <c r="BZ287" s="524"/>
      <c r="CA287" s="524"/>
      <c r="CB287" s="524"/>
      <c r="CC287" s="524"/>
      <c r="CD287" s="524"/>
      <c r="CE287" s="524"/>
      <c r="CF287" s="524"/>
      <c r="CG287" s="524"/>
      <c r="CH287" s="524"/>
      <c r="CI287" s="525"/>
      <c r="CJ287" s="625">
        <v>2371.65</v>
      </c>
      <c r="CK287" s="626"/>
      <c r="CL287" s="626"/>
      <c r="CM287" s="626"/>
      <c r="CN287" s="626"/>
      <c r="CO287" s="626"/>
      <c r="CP287" s="626"/>
      <c r="CQ287" s="626"/>
      <c r="CR287" s="626"/>
      <c r="CS287" s="626"/>
      <c r="CT287" s="626"/>
      <c r="CU287" s="626"/>
      <c r="CV287" s="626"/>
      <c r="CW287" s="626"/>
      <c r="CX287" s="626"/>
      <c r="CY287" s="626"/>
      <c r="CZ287" s="626"/>
      <c r="DA287" s="627"/>
      <c r="DB287" s="110">
        <v>363350.63</v>
      </c>
      <c r="DC287" s="110">
        <f>DB287-CJ288</f>
        <v>182469.2</v>
      </c>
      <c r="DD287" s="110"/>
      <c r="DE287" s="110"/>
    </row>
    <row r="288" spans="1:109" ht="12.75" customHeight="1">
      <c r="A288" s="494"/>
      <c r="B288" s="494"/>
      <c r="C288" s="494"/>
      <c r="D288" s="494"/>
      <c r="E288" s="494"/>
      <c r="F288" s="494"/>
      <c r="G288" s="494"/>
      <c r="H288" s="508" t="s">
        <v>209</v>
      </c>
      <c r="I288" s="508"/>
      <c r="J288" s="508"/>
      <c r="K288" s="508"/>
      <c r="L288" s="508"/>
      <c r="M288" s="508"/>
      <c r="N288" s="508"/>
      <c r="O288" s="508"/>
      <c r="P288" s="508"/>
      <c r="Q288" s="508"/>
      <c r="R288" s="508"/>
      <c r="S288" s="508"/>
      <c r="T288" s="508"/>
      <c r="U288" s="508"/>
      <c r="V288" s="508"/>
      <c r="W288" s="508"/>
      <c r="X288" s="508"/>
      <c r="Y288" s="508"/>
      <c r="Z288" s="508"/>
      <c r="AA288" s="508"/>
      <c r="AB288" s="508"/>
      <c r="AC288" s="508"/>
      <c r="AD288" s="508"/>
      <c r="AE288" s="508"/>
      <c r="AF288" s="508"/>
      <c r="AG288" s="508"/>
      <c r="AH288" s="508"/>
      <c r="AI288" s="508"/>
      <c r="AJ288" s="508"/>
      <c r="AK288" s="508"/>
      <c r="AL288" s="508"/>
      <c r="AM288" s="508"/>
      <c r="AN288" s="508"/>
      <c r="AO288" s="508"/>
      <c r="AP288" s="508"/>
      <c r="AQ288" s="508"/>
      <c r="AR288" s="508"/>
      <c r="AS288" s="508"/>
      <c r="AT288" s="508"/>
      <c r="AU288" s="508"/>
      <c r="AV288" s="508"/>
      <c r="AW288" s="508"/>
      <c r="AX288" s="508"/>
      <c r="AY288" s="508"/>
      <c r="AZ288" s="508"/>
      <c r="BA288" s="508"/>
      <c r="BB288" s="508"/>
      <c r="BC288" s="508"/>
      <c r="BD288" s="498" t="s">
        <v>210</v>
      </c>
      <c r="BE288" s="498"/>
      <c r="BF288" s="498"/>
      <c r="BG288" s="498"/>
      <c r="BH288" s="498"/>
      <c r="BI288" s="498"/>
      <c r="BJ288" s="498"/>
      <c r="BK288" s="498"/>
      <c r="BL288" s="498"/>
      <c r="BM288" s="498"/>
      <c r="BN288" s="498"/>
      <c r="BO288" s="498"/>
      <c r="BP288" s="498"/>
      <c r="BQ288" s="498"/>
      <c r="BR288" s="498"/>
      <c r="BS288" s="498"/>
      <c r="BT288" s="495" t="s">
        <v>210</v>
      </c>
      <c r="BU288" s="496"/>
      <c r="BV288" s="496"/>
      <c r="BW288" s="496"/>
      <c r="BX288" s="496"/>
      <c r="BY288" s="496"/>
      <c r="BZ288" s="496"/>
      <c r="CA288" s="496"/>
      <c r="CB288" s="496"/>
      <c r="CC288" s="496"/>
      <c r="CD288" s="496"/>
      <c r="CE288" s="496"/>
      <c r="CF288" s="496"/>
      <c r="CG288" s="496"/>
      <c r="CH288" s="496"/>
      <c r="CI288" s="497"/>
      <c r="CJ288" s="520">
        <v>180881.43</v>
      </c>
      <c r="CK288" s="521"/>
      <c r="CL288" s="521"/>
      <c r="CM288" s="521"/>
      <c r="CN288" s="521"/>
      <c r="CO288" s="521"/>
      <c r="CP288" s="521"/>
      <c r="CQ288" s="521"/>
      <c r="CR288" s="521"/>
      <c r="CS288" s="521"/>
      <c r="CT288" s="521"/>
      <c r="CU288" s="521"/>
      <c r="CV288" s="521"/>
      <c r="CW288" s="521"/>
      <c r="CX288" s="521"/>
      <c r="CY288" s="521"/>
      <c r="CZ288" s="521"/>
      <c r="DA288" s="522"/>
      <c r="DB288" s="110">
        <v>105763.73</v>
      </c>
      <c r="DC288" s="162"/>
      <c r="DD288" s="162"/>
      <c r="DE288" s="162"/>
    </row>
    <row r="289" spans="1:109" ht="12.75" customHeight="1">
      <c r="A289" s="111"/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63"/>
      <c r="CK289" s="163"/>
      <c r="CL289" s="163"/>
      <c r="CM289" s="163"/>
      <c r="CN289" s="163"/>
      <c r="CO289" s="163"/>
      <c r="CP289" s="163"/>
      <c r="CQ289" s="163"/>
      <c r="CR289" s="163"/>
      <c r="CS289" s="163"/>
      <c r="CT289" s="163"/>
      <c r="CU289" s="163"/>
      <c r="CV289" s="163"/>
      <c r="CW289" s="163"/>
      <c r="CX289" s="163"/>
      <c r="CY289" s="163"/>
      <c r="CZ289" s="163"/>
      <c r="DA289" s="163"/>
      <c r="DB289" s="110"/>
      <c r="DC289" s="110"/>
      <c r="DD289" s="110"/>
      <c r="DE289" s="110"/>
    </row>
    <row r="290" spans="1:109" ht="12.75" customHeight="1">
      <c r="A290" s="548" t="s">
        <v>322</v>
      </c>
      <c r="B290" s="548"/>
      <c r="C290" s="548"/>
      <c r="D290" s="548"/>
      <c r="E290" s="548"/>
      <c r="F290" s="548"/>
      <c r="G290" s="548"/>
      <c r="H290" s="548"/>
      <c r="I290" s="548"/>
      <c r="J290" s="548"/>
      <c r="K290" s="548"/>
      <c r="L290" s="548"/>
      <c r="M290" s="548"/>
      <c r="N290" s="548"/>
      <c r="O290" s="548"/>
      <c r="P290" s="548"/>
      <c r="Q290" s="548"/>
      <c r="R290" s="548"/>
      <c r="S290" s="548"/>
      <c r="T290" s="548"/>
      <c r="U290" s="548"/>
      <c r="V290" s="548"/>
      <c r="W290" s="548"/>
      <c r="X290" s="548"/>
      <c r="Y290" s="548"/>
      <c r="Z290" s="548"/>
      <c r="AA290" s="548"/>
      <c r="AB290" s="548"/>
      <c r="AC290" s="548"/>
      <c r="AD290" s="548"/>
      <c r="AE290" s="548"/>
      <c r="AF290" s="548"/>
      <c r="AG290" s="548"/>
      <c r="AH290" s="548"/>
      <c r="AI290" s="548"/>
      <c r="AJ290" s="548"/>
      <c r="AK290" s="548"/>
      <c r="AL290" s="548"/>
      <c r="AM290" s="548"/>
      <c r="AN290" s="548"/>
      <c r="AO290" s="548"/>
      <c r="AP290" s="548"/>
      <c r="AQ290" s="548"/>
      <c r="AR290" s="548"/>
      <c r="AS290" s="548"/>
      <c r="AT290" s="548"/>
      <c r="AU290" s="548"/>
      <c r="AV290" s="548"/>
      <c r="AW290" s="548"/>
      <c r="AX290" s="548"/>
      <c r="AY290" s="548"/>
      <c r="AZ290" s="548"/>
      <c r="BA290" s="548"/>
      <c r="BB290" s="548"/>
      <c r="BC290" s="548"/>
      <c r="BD290" s="548"/>
      <c r="BE290" s="548"/>
      <c r="BF290" s="548"/>
      <c r="BG290" s="548"/>
      <c r="BH290" s="548"/>
      <c r="BI290" s="548"/>
      <c r="BJ290" s="548"/>
      <c r="BK290" s="548"/>
      <c r="BL290" s="548"/>
      <c r="BM290" s="548"/>
      <c r="BN290" s="548"/>
      <c r="BO290" s="548"/>
      <c r="BP290" s="548"/>
      <c r="BQ290" s="548"/>
      <c r="BR290" s="548"/>
      <c r="BS290" s="548"/>
      <c r="BT290" s="548"/>
      <c r="BU290" s="548"/>
      <c r="BV290" s="548"/>
      <c r="BW290" s="548"/>
      <c r="BX290" s="548"/>
      <c r="BY290" s="548"/>
      <c r="BZ290" s="548"/>
      <c r="CA290" s="548"/>
      <c r="CB290" s="548"/>
      <c r="CC290" s="548"/>
      <c r="CD290" s="548"/>
      <c r="CE290" s="548"/>
      <c r="CF290" s="548"/>
      <c r="CG290" s="548"/>
      <c r="CH290" s="548"/>
      <c r="CI290" s="548"/>
      <c r="CJ290" s="548"/>
      <c r="CK290" s="548"/>
      <c r="CL290" s="548"/>
      <c r="CM290" s="548"/>
      <c r="CN290" s="548"/>
      <c r="CO290" s="548"/>
      <c r="CP290" s="548"/>
      <c r="CQ290" s="548"/>
      <c r="CR290" s="548"/>
      <c r="CS290" s="548"/>
      <c r="CT290" s="548"/>
      <c r="CU290" s="548"/>
      <c r="CV290" s="548"/>
      <c r="CW290" s="548"/>
      <c r="CX290" s="548"/>
      <c r="CY290" s="548"/>
      <c r="CZ290" s="548"/>
      <c r="DA290" s="548"/>
      <c r="DB290" s="110"/>
      <c r="DC290" s="110"/>
      <c r="DD290" s="110"/>
      <c r="DE290" s="110"/>
    </row>
    <row r="291" spans="1:109" ht="12.75" customHeight="1">
      <c r="A291" s="519" t="s">
        <v>323</v>
      </c>
      <c r="B291" s="519"/>
      <c r="C291" s="519"/>
      <c r="D291" s="519"/>
      <c r="E291" s="519"/>
      <c r="F291" s="519"/>
      <c r="G291" s="519"/>
      <c r="H291" s="519"/>
      <c r="I291" s="519"/>
      <c r="J291" s="519"/>
      <c r="K291" s="519"/>
      <c r="L291" s="519"/>
      <c r="M291" s="519"/>
      <c r="N291" s="519"/>
      <c r="O291" s="519"/>
      <c r="P291" s="519"/>
      <c r="Q291" s="519"/>
      <c r="R291" s="519"/>
      <c r="S291" s="519"/>
      <c r="T291" s="519"/>
      <c r="U291" s="519"/>
      <c r="V291" s="519"/>
      <c r="W291" s="519"/>
      <c r="X291" s="519"/>
      <c r="Y291" s="519"/>
      <c r="Z291" s="519"/>
      <c r="AA291" s="519"/>
      <c r="AB291" s="519"/>
      <c r="AC291" s="519"/>
      <c r="AD291" s="519"/>
      <c r="AE291" s="519"/>
      <c r="AF291" s="519"/>
      <c r="AG291" s="519"/>
      <c r="AH291" s="519"/>
      <c r="AI291" s="519"/>
      <c r="AJ291" s="519"/>
      <c r="AK291" s="519"/>
      <c r="AL291" s="519"/>
      <c r="AM291" s="519"/>
      <c r="AN291" s="519"/>
      <c r="AO291" s="519"/>
      <c r="AP291" s="519"/>
      <c r="AQ291" s="519"/>
      <c r="AR291" s="519"/>
      <c r="AS291" s="519"/>
      <c r="AT291" s="519"/>
      <c r="AU291" s="519"/>
      <c r="AV291" s="519"/>
      <c r="AW291" s="519"/>
      <c r="AX291" s="519"/>
      <c r="AY291" s="519"/>
      <c r="AZ291" s="519"/>
      <c r="BA291" s="519"/>
      <c r="BB291" s="519"/>
      <c r="BC291" s="519"/>
      <c r="BD291" s="519"/>
      <c r="BE291" s="519"/>
      <c r="BF291" s="519"/>
      <c r="BG291" s="519"/>
      <c r="BH291" s="519"/>
      <c r="BI291" s="519"/>
      <c r="BJ291" s="519"/>
      <c r="BK291" s="519"/>
      <c r="BL291" s="519"/>
      <c r="BM291" s="519"/>
      <c r="BN291" s="519"/>
      <c r="BO291" s="519"/>
      <c r="BP291" s="519"/>
      <c r="BQ291" s="519"/>
      <c r="BR291" s="519"/>
      <c r="BS291" s="519"/>
      <c r="BT291" s="519"/>
      <c r="BU291" s="519"/>
      <c r="BV291" s="519"/>
      <c r="BW291" s="519"/>
      <c r="BX291" s="519"/>
      <c r="BY291" s="519"/>
      <c r="BZ291" s="519"/>
      <c r="CA291" s="519"/>
      <c r="CB291" s="519"/>
      <c r="CC291" s="519"/>
      <c r="CD291" s="519"/>
      <c r="CE291" s="519"/>
      <c r="CF291" s="519"/>
      <c r="CG291" s="519"/>
      <c r="CH291" s="519"/>
      <c r="CI291" s="519"/>
      <c r="CJ291" s="519"/>
      <c r="CK291" s="519"/>
      <c r="CL291" s="519"/>
      <c r="CM291" s="519"/>
      <c r="CN291" s="519"/>
      <c r="CO291" s="519"/>
      <c r="CP291" s="519"/>
      <c r="CQ291" s="519"/>
      <c r="CR291" s="519"/>
      <c r="CS291" s="519"/>
      <c r="CT291" s="519"/>
      <c r="CU291" s="519"/>
      <c r="CV291" s="519"/>
      <c r="CW291" s="519"/>
      <c r="CX291" s="519"/>
      <c r="CY291" s="519"/>
      <c r="CZ291" s="519"/>
      <c r="DA291" s="114"/>
      <c r="DB291" s="110"/>
      <c r="DC291" s="110"/>
      <c r="DD291" s="110"/>
      <c r="DE291" s="110"/>
    </row>
    <row r="292" spans="1:109" ht="12.75" customHeight="1">
      <c r="A292" s="519" t="s">
        <v>343</v>
      </c>
      <c r="B292" s="519"/>
      <c r="C292" s="519"/>
      <c r="D292" s="519"/>
      <c r="E292" s="519"/>
      <c r="F292" s="519"/>
      <c r="G292" s="519"/>
      <c r="H292" s="519"/>
      <c r="I292" s="519"/>
      <c r="J292" s="519"/>
      <c r="K292" s="519"/>
      <c r="L292" s="519"/>
      <c r="M292" s="519"/>
      <c r="N292" s="519"/>
      <c r="O292" s="519"/>
      <c r="P292" s="519"/>
      <c r="Q292" s="519"/>
      <c r="R292" s="519"/>
      <c r="S292" s="519"/>
      <c r="T292" s="519"/>
      <c r="U292" s="519"/>
      <c r="V292" s="519"/>
      <c r="W292" s="519"/>
      <c r="X292" s="519"/>
      <c r="Y292" s="519"/>
      <c r="Z292" s="519"/>
      <c r="AA292" s="519"/>
      <c r="AB292" s="519"/>
      <c r="AC292" s="519"/>
      <c r="AD292" s="519"/>
      <c r="AE292" s="519"/>
      <c r="AF292" s="519"/>
      <c r="AG292" s="519"/>
      <c r="AH292" s="519"/>
      <c r="AI292" s="519"/>
      <c r="AJ292" s="519"/>
      <c r="AK292" s="519"/>
      <c r="AL292" s="519"/>
      <c r="AM292" s="519"/>
      <c r="AN292" s="519"/>
      <c r="AO292" s="519"/>
      <c r="AP292" s="519"/>
      <c r="AQ292" s="519"/>
      <c r="AR292" s="519"/>
      <c r="AS292" s="519"/>
      <c r="AT292" s="519"/>
      <c r="AU292" s="519"/>
      <c r="AV292" s="519"/>
      <c r="AW292" s="519"/>
      <c r="AX292" s="519"/>
      <c r="AY292" s="519"/>
      <c r="AZ292" s="519"/>
      <c r="BA292" s="519"/>
      <c r="BB292" s="519"/>
      <c r="BC292" s="519"/>
      <c r="BD292" s="519"/>
      <c r="BE292" s="519"/>
      <c r="BF292" s="519"/>
      <c r="BG292" s="519"/>
      <c r="BH292" s="519"/>
      <c r="BI292" s="519"/>
      <c r="BJ292" s="519"/>
      <c r="BK292" s="519"/>
      <c r="BL292" s="519"/>
      <c r="BM292" s="519"/>
      <c r="BN292" s="519"/>
      <c r="BO292" s="519"/>
      <c r="BP292" s="519"/>
      <c r="BQ292" s="519"/>
      <c r="BR292" s="519"/>
      <c r="BS292" s="519"/>
      <c r="BT292" s="519"/>
      <c r="BU292" s="519"/>
      <c r="BV292" s="519"/>
      <c r="BW292" s="519"/>
      <c r="BX292" s="519"/>
      <c r="BY292" s="519"/>
      <c r="BZ292" s="519"/>
      <c r="CA292" s="519"/>
      <c r="CB292" s="519"/>
      <c r="CC292" s="519"/>
      <c r="CD292" s="519"/>
      <c r="CE292" s="519"/>
      <c r="CF292" s="519"/>
      <c r="CG292" s="519"/>
      <c r="CH292" s="519"/>
      <c r="CI292" s="519"/>
      <c r="CJ292" s="519"/>
      <c r="CK292" s="519"/>
      <c r="CL292" s="519"/>
      <c r="CM292" s="519"/>
      <c r="CN292" s="519"/>
      <c r="CO292" s="519"/>
      <c r="CP292" s="519"/>
      <c r="CQ292" s="519"/>
      <c r="CR292" s="519"/>
      <c r="CS292" s="519"/>
      <c r="CT292" s="519"/>
      <c r="CU292" s="519"/>
      <c r="CV292" s="519"/>
      <c r="CW292" s="519"/>
      <c r="CX292" s="519"/>
      <c r="CY292" s="519"/>
      <c r="CZ292" s="519"/>
      <c r="DA292" s="114"/>
      <c r="DB292" s="110"/>
      <c r="DC292" s="110"/>
      <c r="DD292" s="110"/>
      <c r="DE292" s="110"/>
    </row>
    <row r="293" spans="1:109" ht="1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7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7"/>
      <c r="BR293" s="107"/>
      <c r="BS293" s="107"/>
      <c r="BT293" s="107"/>
      <c r="BU293" s="107"/>
      <c r="BV293" s="107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7"/>
      <c r="CI293" s="107"/>
      <c r="CJ293" s="107"/>
      <c r="CK293" s="107"/>
      <c r="CL293" s="107"/>
      <c r="CM293" s="107"/>
      <c r="CN293" s="107"/>
      <c r="CO293" s="107"/>
      <c r="CP293" s="107"/>
      <c r="CQ293" s="107"/>
      <c r="CR293" s="107"/>
      <c r="CS293" s="107"/>
      <c r="CT293" s="107"/>
      <c r="CU293" s="107"/>
      <c r="CV293" s="107"/>
      <c r="CW293" s="107"/>
      <c r="CX293" s="107"/>
      <c r="CY293" s="107"/>
      <c r="CZ293" s="107"/>
      <c r="DA293" s="107"/>
      <c r="DB293" s="110"/>
      <c r="DC293" s="110"/>
      <c r="DD293" s="110"/>
      <c r="DE293" s="110"/>
    </row>
    <row r="294" spans="1:109" ht="12.75" customHeight="1">
      <c r="A294" s="526" t="s">
        <v>202</v>
      </c>
      <c r="B294" s="526"/>
      <c r="C294" s="526"/>
      <c r="D294" s="526"/>
      <c r="E294" s="526"/>
      <c r="F294" s="526"/>
      <c r="G294" s="526"/>
      <c r="H294" s="526" t="s">
        <v>260</v>
      </c>
      <c r="I294" s="526"/>
      <c r="J294" s="526"/>
      <c r="K294" s="526"/>
      <c r="L294" s="526"/>
      <c r="M294" s="526"/>
      <c r="N294" s="526"/>
      <c r="O294" s="526"/>
      <c r="P294" s="526"/>
      <c r="Q294" s="526"/>
      <c r="R294" s="526"/>
      <c r="S294" s="526"/>
      <c r="T294" s="526"/>
      <c r="U294" s="526"/>
      <c r="V294" s="526"/>
      <c r="W294" s="526"/>
      <c r="X294" s="526"/>
      <c r="Y294" s="526"/>
      <c r="Z294" s="526"/>
      <c r="AA294" s="526"/>
      <c r="AB294" s="526"/>
      <c r="AC294" s="526"/>
      <c r="AD294" s="526"/>
      <c r="AE294" s="526"/>
      <c r="AF294" s="526"/>
      <c r="AG294" s="526"/>
      <c r="AH294" s="526"/>
      <c r="AI294" s="526"/>
      <c r="AJ294" s="526"/>
      <c r="AK294" s="526"/>
      <c r="AL294" s="526"/>
      <c r="AM294" s="526"/>
      <c r="AN294" s="526"/>
      <c r="AO294" s="526"/>
      <c r="AP294" s="526"/>
      <c r="AQ294" s="526"/>
      <c r="AR294" s="526"/>
      <c r="AS294" s="526"/>
      <c r="AT294" s="526"/>
      <c r="AU294" s="526"/>
      <c r="AV294" s="526"/>
      <c r="AW294" s="526"/>
      <c r="AX294" s="526"/>
      <c r="AY294" s="526"/>
      <c r="AZ294" s="526"/>
      <c r="BA294" s="526"/>
      <c r="BB294" s="526"/>
      <c r="BC294" s="526"/>
      <c r="BD294" s="523" t="s">
        <v>325</v>
      </c>
      <c r="BE294" s="524"/>
      <c r="BF294" s="524"/>
      <c r="BG294" s="524"/>
      <c r="BH294" s="524"/>
      <c r="BI294" s="524"/>
      <c r="BJ294" s="524"/>
      <c r="BK294" s="524"/>
      <c r="BL294" s="524"/>
      <c r="BM294" s="524"/>
      <c r="BN294" s="524"/>
      <c r="BO294" s="524"/>
      <c r="BP294" s="524"/>
      <c r="BQ294" s="524"/>
      <c r="BR294" s="524"/>
      <c r="BS294" s="525"/>
      <c r="BT294" s="523" t="s">
        <v>326</v>
      </c>
      <c r="BU294" s="524"/>
      <c r="BV294" s="524"/>
      <c r="BW294" s="524"/>
      <c r="BX294" s="524"/>
      <c r="BY294" s="524"/>
      <c r="BZ294" s="524"/>
      <c r="CA294" s="524"/>
      <c r="CB294" s="524"/>
      <c r="CC294" s="524"/>
      <c r="CD294" s="524"/>
      <c r="CE294" s="524"/>
      <c r="CF294" s="524"/>
      <c r="CG294" s="524"/>
      <c r="CH294" s="524"/>
      <c r="CI294" s="525"/>
      <c r="CJ294" s="523" t="s">
        <v>327</v>
      </c>
      <c r="CK294" s="524"/>
      <c r="CL294" s="524"/>
      <c r="CM294" s="524"/>
      <c r="CN294" s="524"/>
      <c r="CO294" s="524"/>
      <c r="CP294" s="524"/>
      <c r="CQ294" s="524"/>
      <c r="CR294" s="524"/>
      <c r="CS294" s="524"/>
      <c r="CT294" s="524"/>
      <c r="CU294" s="524"/>
      <c r="CV294" s="524"/>
      <c r="CW294" s="524"/>
      <c r="CX294" s="524"/>
      <c r="CY294" s="524"/>
      <c r="CZ294" s="524"/>
      <c r="DA294" s="525"/>
      <c r="DB294" s="110"/>
      <c r="DC294" s="110"/>
      <c r="DD294" s="110"/>
      <c r="DE294" s="110"/>
    </row>
    <row r="295" spans="1:109" ht="13.5" thickBot="1">
      <c r="A295" s="527">
        <v>1</v>
      </c>
      <c r="B295" s="527"/>
      <c r="C295" s="527"/>
      <c r="D295" s="527"/>
      <c r="E295" s="527"/>
      <c r="F295" s="527"/>
      <c r="G295" s="527"/>
      <c r="H295" s="527">
        <v>2</v>
      </c>
      <c r="I295" s="527"/>
      <c r="J295" s="527"/>
      <c r="K295" s="527"/>
      <c r="L295" s="527"/>
      <c r="M295" s="527"/>
      <c r="N295" s="527"/>
      <c r="O295" s="527"/>
      <c r="P295" s="527"/>
      <c r="Q295" s="527"/>
      <c r="R295" s="527"/>
      <c r="S295" s="527"/>
      <c r="T295" s="527"/>
      <c r="U295" s="527"/>
      <c r="V295" s="527"/>
      <c r="W295" s="527"/>
      <c r="X295" s="527"/>
      <c r="Y295" s="527"/>
      <c r="Z295" s="527"/>
      <c r="AA295" s="527"/>
      <c r="AB295" s="527"/>
      <c r="AC295" s="527"/>
      <c r="AD295" s="527"/>
      <c r="AE295" s="527"/>
      <c r="AF295" s="527"/>
      <c r="AG295" s="527"/>
      <c r="AH295" s="527"/>
      <c r="AI295" s="527"/>
      <c r="AJ295" s="527"/>
      <c r="AK295" s="527"/>
      <c r="AL295" s="527"/>
      <c r="AM295" s="527"/>
      <c r="AN295" s="527"/>
      <c r="AO295" s="527"/>
      <c r="AP295" s="527"/>
      <c r="AQ295" s="527"/>
      <c r="AR295" s="527"/>
      <c r="AS295" s="527"/>
      <c r="AT295" s="527"/>
      <c r="AU295" s="527"/>
      <c r="AV295" s="527"/>
      <c r="AW295" s="527"/>
      <c r="AX295" s="527"/>
      <c r="AY295" s="527"/>
      <c r="AZ295" s="527"/>
      <c r="BA295" s="527"/>
      <c r="BB295" s="527"/>
      <c r="BC295" s="527"/>
      <c r="BD295" s="527">
        <v>3</v>
      </c>
      <c r="BE295" s="527"/>
      <c r="BF295" s="527"/>
      <c r="BG295" s="527"/>
      <c r="BH295" s="527"/>
      <c r="BI295" s="527"/>
      <c r="BJ295" s="527"/>
      <c r="BK295" s="527"/>
      <c r="BL295" s="527"/>
      <c r="BM295" s="527"/>
      <c r="BN295" s="527"/>
      <c r="BO295" s="527"/>
      <c r="BP295" s="527"/>
      <c r="BQ295" s="527"/>
      <c r="BR295" s="527"/>
      <c r="BS295" s="527"/>
      <c r="BT295" s="542">
        <v>4</v>
      </c>
      <c r="BU295" s="543"/>
      <c r="BV295" s="543"/>
      <c r="BW295" s="543"/>
      <c r="BX295" s="543"/>
      <c r="BY295" s="543"/>
      <c r="BZ295" s="543"/>
      <c r="CA295" s="543"/>
      <c r="CB295" s="543"/>
      <c r="CC295" s="543"/>
      <c r="CD295" s="543"/>
      <c r="CE295" s="543"/>
      <c r="CF295" s="543"/>
      <c r="CG295" s="543"/>
      <c r="CH295" s="543"/>
      <c r="CI295" s="544"/>
      <c r="CJ295" s="542">
        <v>5</v>
      </c>
      <c r="CK295" s="543"/>
      <c r="CL295" s="543"/>
      <c r="CM295" s="543"/>
      <c r="CN295" s="543"/>
      <c r="CO295" s="543"/>
      <c r="CP295" s="543"/>
      <c r="CQ295" s="543"/>
      <c r="CR295" s="543"/>
      <c r="CS295" s="543"/>
      <c r="CT295" s="543"/>
      <c r="CU295" s="543"/>
      <c r="CV295" s="543"/>
      <c r="CW295" s="543"/>
      <c r="CX295" s="543"/>
      <c r="CY295" s="543"/>
      <c r="CZ295" s="543"/>
      <c r="DA295" s="544"/>
      <c r="DB295" s="110"/>
      <c r="DC295" s="110"/>
      <c r="DD295" s="110"/>
      <c r="DE295" s="110"/>
    </row>
    <row r="296" spans="1:109" ht="13.5" thickBot="1">
      <c r="A296" s="620"/>
      <c r="B296" s="620"/>
      <c r="C296" s="620"/>
      <c r="D296" s="620"/>
      <c r="E296" s="620"/>
      <c r="F296" s="620"/>
      <c r="G296" s="620"/>
      <c r="H296" s="621"/>
      <c r="I296" s="621"/>
      <c r="J296" s="621"/>
      <c r="K296" s="621"/>
      <c r="L296" s="621"/>
      <c r="M296" s="621"/>
      <c r="N296" s="621"/>
      <c r="O296" s="621"/>
      <c r="P296" s="621"/>
      <c r="Q296" s="621"/>
      <c r="R296" s="621"/>
      <c r="S296" s="621"/>
      <c r="T296" s="621"/>
      <c r="U296" s="621"/>
      <c r="V296" s="621"/>
      <c r="W296" s="621"/>
      <c r="X296" s="621"/>
      <c r="Y296" s="621"/>
      <c r="Z296" s="621"/>
      <c r="AA296" s="621"/>
      <c r="AB296" s="621"/>
      <c r="AC296" s="621"/>
      <c r="AD296" s="621"/>
      <c r="AE296" s="621"/>
      <c r="AF296" s="621"/>
      <c r="AG296" s="621"/>
      <c r="AH296" s="621"/>
      <c r="AI296" s="621"/>
      <c r="AJ296" s="621"/>
      <c r="AK296" s="621"/>
      <c r="AL296" s="621"/>
      <c r="AM296" s="621"/>
      <c r="AN296" s="621"/>
      <c r="AO296" s="621"/>
      <c r="AP296" s="621"/>
      <c r="AQ296" s="621"/>
      <c r="AR296" s="621"/>
      <c r="AS296" s="621"/>
      <c r="AT296" s="621"/>
      <c r="AU296" s="621"/>
      <c r="AV296" s="621"/>
      <c r="AW296" s="621"/>
      <c r="AX296" s="621"/>
      <c r="AY296" s="621"/>
      <c r="AZ296" s="621"/>
      <c r="BA296" s="621"/>
      <c r="BB296" s="621"/>
      <c r="BC296" s="621"/>
      <c r="BD296" s="528"/>
      <c r="BE296" s="529"/>
      <c r="BF296" s="529"/>
      <c r="BG296" s="529"/>
      <c r="BH296" s="529"/>
      <c r="BI296" s="529"/>
      <c r="BJ296" s="529"/>
      <c r="BK296" s="529"/>
      <c r="BL296" s="529"/>
      <c r="BM296" s="529"/>
      <c r="BN296" s="529"/>
      <c r="BO296" s="529"/>
      <c r="BP296" s="529"/>
      <c r="BQ296" s="529"/>
      <c r="BR296" s="529"/>
      <c r="BS296" s="530"/>
      <c r="BT296" s="523"/>
      <c r="BU296" s="524"/>
      <c r="BV296" s="524"/>
      <c r="BW296" s="524"/>
      <c r="BX296" s="524"/>
      <c r="BY296" s="524"/>
      <c r="BZ296" s="524"/>
      <c r="CA296" s="524"/>
      <c r="CB296" s="524"/>
      <c r="CC296" s="524"/>
      <c r="CD296" s="524"/>
      <c r="CE296" s="524"/>
      <c r="CF296" s="524"/>
      <c r="CG296" s="524"/>
      <c r="CH296" s="524"/>
      <c r="CI296" s="525"/>
      <c r="CJ296" s="523"/>
      <c r="CK296" s="524"/>
      <c r="CL296" s="524"/>
      <c r="CM296" s="524"/>
      <c r="CN296" s="524"/>
      <c r="CO296" s="524"/>
      <c r="CP296" s="524"/>
      <c r="CQ296" s="524"/>
      <c r="CR296" s="524"/>
      <c r="CS296" s="524"/>
      <c r="CT296" s="524"/>
      <c r="CU296" s="524"/>
      <c r="CV296" s="524"/>
      <c r="CW296" s="524"/>
      <c r="CX296" s="524"/>
      <c r="CY296" s="524"/>
      <c r="CZ296" s="524"/>
      <c r="DA296" s="525"/>
      <c r="DB296" s="110"/>
      <c r="DC296" s="110"/>
      <c r="DD296" s="110"/>
      <c r="DE296" s="110"/>
    </row>
    <row r="297" spans="1:109" ht="12.75">
      <c r="A297" s="590"/>
      <c r="B297" s="590"/>
      <c r="C297" s="590"/>
      <c r="D297" s="590"/>
      <c r="E297" s="590"/>
      <c r="F297" s="590"/>
      <c r="G297" s="590"/>
      <c r="H297" s="619"/>
      <c r="I297" s="619"/>
      <c r="J297" s="619"/>
      <c r="K297" s="619"/>
      <c r="L297" s="619"/>
      <c r="M297" s="619"/>
      <c r="N297" s="619"/>
      <c r="O297" s="619"/>
      <c r="P297" s="619"/>
      <c r="Q297" s="619"/>
      <c r="R297" s="619"/>
      <c r="S297" s="619"/>
      <c r="T297" s="619"/>
      <c r="U297" s="619"/>
      <c r="V297" s="619"/>
      <c r="W297" s="619"/>
      <c r="X297" s="619"/>
      <c r="Y297" s="619"/>
      <c r="Z297" s="619"/>
      <c r="AA297" s="619"/>
      <c r="AB297" s="619"/>
      <c r="AC297" s="619"/>
      <c r="AD297" s="619"/>
      <c r="AE297" s="619"/>
      <c r="AF297" s="619"/>
      <c r="AG297" s="619"/>
      <c r="AH297" s="619"/>
      <c r="AI297" s="619"/>
      <c r="AJ297" s="619"/>
      <c r="AK297" s="619"/>
      <c r="AL297" s="619"/>
      <c r="AM297" s="619"/>
      <c r="AN297" s="619"/>
      <c r="AO297" s="619"/>
      <c r="AP297" s="619"/>
      <c r="AQ297" s="619"/>
      <c r="AR297" s="619"/>
      <c r="AS297" s="619"/>
      <c r="AT297" s="619"/>
      <c r="AU297" s="619"/>
      <c r="AV297" s="619"/>
      <c r="AW297" s="619"/>
      <c r="AX297" s="619"/>
      <c r="AY297" s="619"/>
      <c r="AZ297" s="619"/>
      <c r="BA297" s="619"/>
      <c r="BB297" s="619"/>
      <c r="BC297" s="619"/>
      <c r="BD297" s="526"/>
      <c r="BE297" s="526"/>
      <c r="BF297" s="526"/>
      <c r="BG297" s="526"/>
      <c r="BH297" s="526"/>
      <c r="BI297" s="526"/>
      <c r="BJ297" s="526"/>
      <c r="BK297" s="526"/>
      <c r="BL297" s="526"/>
      <c r="BM297" s="526"/>
      <c r="BN297" s="526"/>
      <c r="BO297" s="526"/>
      <c r="BP297" s="526"/>
      <c r="BQ297" s="526"/>
      <c r="BR297" s="526"/>
      <c r="BS297" s="526"/>
      <c r="BT297" s="523"/>
      <c r="BU297" s="524"/>
      <c r="BV297" s="524"/>
      <c r="BW297" s="524"/>
      <c r="BX297" s="524"/>
      <c r="BY297" s="524"/>
      <c r="BZ297" s="524"/>
      <c r="CA297" s="524"/>
      <c r="CB297" s="524"/>
      <c r="CC297" s="524"/>
      <c r="CD297" s="524"/>
      <c r="CE297" s="524"/>
      <c r="CF297" s="524"/>
      <c r="CG297" s="524"/>
      <c r="CH297" s="524"/>
      <c r="CI297" s="525"/>
      <c r="CJ297" s="523"/>
      <c r="CK297" s="524"/>
      <c r="CL297" s="524"/>
      <c r="CM297" s="524"/>
      <c r="CN297" s="524"/>
      <c r="CO297" s="524"/>
      <c r="CP297" s="524"/>
      <c r="CQ297" s="524"/>
      <c r="CR297" s="524"/>
      <c r="CS297" s="524"/>
      <c r="CT297" s="524"/>
      <c r="CU297" s="524"/>
      <c r="CV297" s="524"/>
      <c r="CW297" s="524"/>
      <c r="CX297" s="524"/>
      <c r="CY297" s="524"/>
      <c r="CZ297" s="524"/>
      <c r="DA297" s="525"/>
      <c r="DB297" s="110"/>
      <c r="DC297" s="110"/>
      <c r="DD297" s="110"/>
      <c r="DE297" s="110"/>
    </row>
    <row r="298" spans="1:109" ht="12.75">
      <c r="A298" s="590"/>
      <c r="B298" s="590"/>
      <c r="C298" s="590"/>
      <c r="D298" s="590"/>
      <c r="E298" s="590"/>
      <c r="F298" s="590"/>
      <c r="G298" s="590"/>
      <c r="H298" s="484"/>
      <c r="I298" s="484"/>
      <c r="J298" s="484"/>
      <c r="K298" s="484"/>
      <c r="L298" s="484"/>
      <c r="M298" s="484"/>
      <c r="N298" s="484"/>
      <c r="O298" s="484"/>
      <c r="P298" s="484"/>
      <c r="Q298" s="484"/>
      <c r="R298" s="484"/>
      <c r="S298" s="484"/>
      <c r="T298" s="484"/>
      <c r="U298" s="484"/>
      <c r="V298" s="484"/>
      <c r="W298" s="484"/>
      <c r="X298" s="484"/>
      <c r="Y298" s="484"/>
      <c r="Z298" s="484"/>
      <c r="AA298" s="484"/>
      <c r="AB298" s="484"/>
      <c r="AC298" s="484"/>
      <c r="AD298" s="484"/>
      <c r="AE298" s="484"/>
      <c r="AF298" s="484"/>
      <c r="AG298" s="484"/>
      <c r="AH298" s="484"/>
      <c r="AI298" s="484"/>
      <c r="AJ298" s="484"/>
      <c r="AK298" s="484"/>
      <c r="AL298" s="484"/>
      <c r="AM298" s="484"/>
      <c r="AN298" s="484"/>
      <c r="AO298" s="484"/>
      <c r="AP298" s="484"/>
      <c r="AQ298" s="484"/>
      <c r="AR298" s="484"/>
      <c r="AS298" s="484"/>
      <c r="AT298" s="484"/>
      <c r="AU298" s="484"/>
      <c r="AV298" s="484"/>
      <c r="AW298" s="484"/>
      <c r="AX298" s="484"/>
      <c r="AY298" s="484"/>
      <c r="AZ298" s="484"/>
      <c r="BA298" s="484"/>
      <c r="BB298" s="484"/>
      <c r="BC298" s="484"/>
      <c r="BD298" s="523"/>
      <c r="BE298" s="524"/>
      <c r="BF298" s="524"/>
      <c r="BG298" s="524"/>
      <c r="BH298" s="524"/>
      <c r="BI298" s="524"/>
      <c r="BJ298" s="524"/>
      <c r="BK298" s="524"/>
      <c r="BL298" s="524"/>
      <c r="BM298" s="524"/>
      <c r="BN298" s="524"/>
      <c r="BO298" s="524"/>
      <c r="BP298" s="524"/>
      <c r="BQ298" s="524"/>
      <c r="BR298" s="524"/>
      <c r="BS298" s="525"/>
      <c r="BT298" s="523"/>
      <c r="BU298" s="524"/>
      <c r="BV298" s="524"/>
      <c r="BW298" s="524"/>
      <c r="BX298" s="524"/>
      <c r="BY298" s="524"/>
      <c r="BZ298" s="524"/>
      <c r="CA298" s="524"/>
      <c r="CB298" s="524"/>
      <c r="CC298" s="524"/>
      <c r="CD298" s="524"/>
      <c r="CE298" s="524"/>
      <c r="CF298" s="524"/>
      <c r="CG298" s="524"/>
      <c r="CH298" s="524"/>
      <c r="CI298" s="525"/>
      <c r="CJ298" s="523"/>
      <c r="CK298" s="524"/>
      <c r="CL298" s="524"/>
      <c r="CM298" s="524"/>
      <c r="CN298" s="524"/>
      <c r="CO298" s="524"/>
      <c r="CP298" s="524"/>
      <c r="CQ298" s="524"/>
      <c r="CR298" s="524"/>
      <c r="CS298" s="524"/>
      <c r="CT298" s="524"/>
      <c r="CU298" s="524"/>
      <c r="CV298" s="524"/>
      <c r="CW298" s="524"/>
      <c r="CX298" s="524"/>
      <c r="CY298" s="524"/>
      <c r="CZ298" s="524"/>
      <c r="DA298" s="525"/>
      <c r="DB298" s="110"/>
      <c r="DC298" s="110"/>
      <c r="DD298" s="110"/>
      <c r="DE298" s="110"/>
    </row>
    <row r="299" spans="1:109" ht="12.75">
      <c r="A299" s="590"/>
      <c r="B299" s="590"/>
      <c r="C299" s="590"/>
      <c r="D299" s="590"/>
      <c r="E299" s="590"/>
      <c r="F299" s="590"/>
      <c r="G299" s="590"/>
      <c r="H299" s="484"/>
      <c r="I299" s="484"/>
      <c r="J299" s="484"/>
      <c r="K299" s="484"/>
      <c r="L299" s="484"/>
      <c r="M299" s="484"/>
      <c r="N299" s="484"/>
      <c r="O299" s="484"/>
      <c r="P299" s="484"/>
      <c r="Q299" s="484"/>
      <c r="R299" s="484"/>
      <c r="S299" s="484"/>
      <c r="T299" s="484"/>
      <c r="U299" s="484"/>
      <c r="V299" s="484"/>
      <c r="W299" s="484"/>
      <c r="X299" s="484"/>
      <c r="Y299" s="484"/>
      <c r="Z299" s="484"/>
      <c r="AA299" s="484"/>
      <c r="AB299" s="484"/>
      <c r="AC299" s="484"/>
      <c r="AD299" s="484"/>
      <c r="AE299" s="484"/>
      <c r="AF299" s="484"/>
      <c r="AG299" s="484"/>
      <c r="AH299" s="484"/>
      <c r="AI299" s="484"/>
      <c r="AJ299" s="484"/>
      <c r="AK299" s="484"/>
      <c r="AL299" s="484"/>
      <c r="AM299" s="484"/>
      <c r="AN299" s="484"/>
      <c r="AO299" s="484"/>
      <c r="AP299" s="484"/>
      <c r="AQ299" s="484"/>
      <c r="AR299" s="484"/>
      <c r="AS299" s="484"/>
      <c r="AT299" s="484"/>
      <c r="AU299" s="484"/>
      <c r="AV299" s="484"/>
      <c r="AW299" s="484"/>
      <c r="AX299" s="484"/>
      <c r="AY299" s="484"/>
      <c r="AZ299" s="484"/>
      <c r="BA299" s="484"/>
      <c r="BB299" s="484"/>
      <c r="BC299" s="484"/>
      <c r="BD299" s="526"/>
      <c r="BE299" s="526"/>
      <c r="BF299" s="526"/>
      <c r="BG299" s="526"/>
      <c r="BH299" s="526"/>
      <c r="BI299" s="526"/>
      <c r="BJ299" s="526"/>
      <c r="BK299" s="526"/>
      <c r="BL299" s="526"/>
      <c r="BM299" s="526"/>
      <c r="BN299" s="526"/>
      <c r="BO299" s="526"/>
      <c r="BP299" s="526"/>
      <c r="BQ299" s="526"/>
      <c r="BR299" s="526"/>
      <c r="BS299" s="526"/>
      <c r="BT299" s="523"/>
      <c r="BU299" s="524"/>
      <c r="BV299" s="524"/>
      <c r="BW299" s="524"/>
      <c r="BX299" s="524"/>
      <c r="BY299" s="524"/>
      <c r="BZ299" s="524"/>
      <c r="CA299" s="524"/>
      <c r="CB299" s="524"/>
      <c r="CC299" s="524"/>
      <c r="CD299" s="524"/>
      <c r="CE299" s="524"/>
      <c r="CF299" s="524"/>
      <c r="CG299" s="524"/>
      <c r="CH299" s="524"/>
      <c r="CI299" s="525"/>
      <c r="CJ299" s="625"/>
      <c r="CK299" s="626"/>
      <c r="CL299" s="626"/>
      <c r="CM299" s="626"/>
      <c r="CN299" s="626"/>
      <c r="CO299" s="626"/>
      <c r="CP299" s="626"/>
      <c r="CQ299" s="626"/>
      <c r="CR299" s="626"/>
      <c r="CS299" s="626"/>
      <c r="CT299" s="626"/>
      <c r="CU299" s="626"/>
      <c r="CV299" s="626"/>
      <c r="CW299" s="626"/>
      <c r="CX299" s="626"/>
      <c r="CY299" s="626"/>
      <c r="CZ299" s="626"/>
      <c r="DA299" s="627"/>
      <c r="DB299" s="110"/>
      <c r="DC299" s="110"/>
      <c r="DD299" s="110"/>
      <c r="DE299" s="110"/>
    </row>
    <row r="300" spans="1:109" ht="15">
      <c r="A300" s="590"/>
      <c r="B300" s="590"/>
      <c r="C300" s="590"/>
      <c r="D300" s="590"/>
      <c r="E300" s="590"/>
      <c r="F300" s="590"/>
      <c r="G300" s="590"/>
      <c r="H300" s="484"/>
      <c r="I300" s="484"/>
      <c r="J300" s="484"/>
      <c r="K300" s="484"/>
      <c r="L300" s="484"/>
      <c r="M300" s="484"/>
      <c r="N300" s="484"/>
      <c r="O300" s="484"/>
      <c r="P300" s="484"/>
      <c r="Q300" s="484"/>
      <c r="R300" s="484"/>
      <c r="S300" s="484"/>
      <c r="T300" s="484"/>
      <c r="U300" s="484"/>
      <c r="V300" s="484"/>
      <c r="W300" s="484"/>
      <c r="X300" s="484"/>
      <c r="Y300" s="484"/>
      <c r="Z300" s="484"/>
      <c r="AA300" s="484"/>
      <c r="AB300" s="484"/>
      <c r="AC300" s="484"/>
      <c r="AD300" s="484"/>
      <c r="AE300" s="484"/>
      <c r="AF300" s="484"/>
      <c r="AG300" s="484"/>
      <c r="AH300" s="484"/>
      <c r="AI300" s="484"/>
      <c r="AJ300" s="484"/>
      <c r="AK300" s="484"/>
      <c r="AL300" s="484"/>
      <c r="AM300" s="484"/>
      <c r="AN300" s="484"/>
      <c r="AO300" s="484"/>
      <c r="AP300" s="484"/>
      <c r="AQ300" s="484"/>
      <c r="AR300" s="484"/>
      <c r="AS300" s="484"/>
      <c r="AT300" s="484"/>
      <c r="AU300" s="484"/>
      <c r="AV300" s="484"/>
      <c r="AW300" s="484"/>
      <c r="AX300" s="484"/>
      <c r="AY300" s="484"/>
      <c r="AZ300" s="484"/>
      <c r="BA300" s="484"/>
      <c r="BB300" s="484"/>
      <c r="BC300" s="484"/>
      <c r="BD300" s="523"/>
      <c r="BE300" s="524"/>
      <c r="BF300" s="524"/>
      <c r="BG300" s="524"/>
      <c r="BH300" s="524"/>
      <c r="BI300" s="524"/>
      <c r="BJ300" s="524"/>
      <c r="BK300" s="524"/>
      <c r="BL300" s="524"/>
      <c r="BM300" s="524"/>
      <c r="BN300" s="524"/>
      <c r="BO300" s="524"/>
      <c r="BP300" s="524"/>
      <c r="BQ300" s="524"/>
      <c r="BR300" s="524"/>
      <c r="BS300" s="525"/>
      <c r="BT300" s="523"/>
      <c r="BU300" s="524"/>
      <c r="BV300" s="524"/>
      <c r="BW300" s="524"/>
      <c r="BX300" s="524"/>
      <c r="BY300" s="524"/>
      <c r="BZ300" s="524"/>
      <c r="CA300" s="524"/>
      <c r="CB300" s="524"/>
      <c r="CC300" s="524"/>
      <c r="CD300" s="524"/>
      <c r="CE300" s="524"/>
      <c r="CF300" s="524"/>
      <c r="CG300" s="524"/>
      <c r="CH300" s="524"/>
      <c r="CI300" s="525"/>
      <c r="CJ300" s="523"/>
      <c r="CK300" s="524"/>
      <c r="CL300" s="524"/>
      <c r="CM300" s="524"/>
      <c r="CN300" s="524"/>
      <c r="CO300" s="524"/>
      <c r="CP300" s="524"/>
      <c r="CQ300" s="524"/>
      <c r="CR300" s="524"/>
      <c r="CS300" s="524"/>
      <c r="CT300" s="524"/>
      <c r="CU300" s="524"/>
      <c r="CV300" s="524"/>
      <c r="CW300" s="524"/>
      <c r="CX300" s="524"/>
      <c r="CY300" s="524"/>
      <c r="CZ300" s="524"/>
      <c r="DA300" s="525"/>
      <c r="DB300" s="107"/>
      <c r="DC300" s="107"/>
      <c r="DD300" s="107"/>
      <c r="DE300" s="107"/>
    </row>
    <row r="301" spans="1:109" ht="14.25">
      <c r="A301" s="494"/>
      <c r="B301" s="494"/>
      <c r="C301" s="494"/>
      <c r="D301" s="494"/>
      <c r="E301" s="494"/>
      <c r="F301" s="494"/>
      <c r="G301" s="494"/>
      <c r="H301" s="508" t="s">
        <v>209</v>
      </c>
      <c r="I301" s="508"/>
      <c r="J301" s="508"/>
      <c r="K301" s="508"/>
      <c r="L301" s="508"/>
      <c r="M301" s="508"/>
      <c r="N301" s="508"/>
      <c r="O301" s="508"/>
      <c r="P301" s="508"/>
      <c r="Q301" s="508"/>
      <c r="R301" s="508"/>
      <c r="S301" s="508"/>
      <c r="T301" s="508"/>
      <c r="U301" s="508"/>
      <c r="V301" s="508"/>
      <c r="W301" s="508"/>
      <c r="X301" s="508"/>
      <c r="Y301" s="508"/>
      <c r="Z301" s="508"/>
      <c r="AA301" s="508"/>
      <c r="AB301" s="508"/>
      <c r="AC301" s="508"/>
      <c r="AD301" s="508"/>
      <c r="AE301" s="508"/>
      <c r="AF301" s="508"/>
      <c r="AG301" s="508"/>
      <c r="AH301" s="508"/>
      <c r="AI301" s="508"/>
      <c r="AJ301" s="508"/>
      <c r="AK301" s="508"/>
      <c r="AL301" s="508"/>
      <c r="AM301" s="508"/>
      <c r="AN301" s="508"/>
      <c r="AO301" s="508"/>
      <c r="AP301" s="508"/>
      <c r="AQ301" s="508"/>
      <c r="AR301" s="508"/>
      <c r="AS301" s="508"/>
      <c r="AT301" s="508"/>
      <c r="AU301" s="508"/>
      <c r="AV301" s="508"/>
      <c r="AW301" s="508"/>
      <c r="AX301" s="508"/>
      <c r="AY301" s="508"/>
      <c r="AZ301" s="508"/>
      <c r="BA301" s="508"/>
      <c r="BB301" s="508"/>
      <c r="BC301" s="508"/>
      <c r="BD301" s="498" t="s">
        <v>210</v>
      </c>
      <c r="BE301" s="498"/>
      <c r="BF301" s="498"/>
      <c r="BG301" s="498"/>
      <c r="BH301" s="498"/>
      <c r="BI301" s="498"/>
      <c r="BJ301" s="498"/>
      <c r="BK301" s="498"/>
      <c r="BL301" s="498"/>
      <c r="BM301" s="498"/>
      <c r="BN301" s="498"/>
      <c r="BO301" s="498"/>
      <c r="BP301" s="498"/>
      <c r="BQ301" s="498"/>
      <c r="BR301" s="498"/>
      <c r="BS301" s="498"/>
      <c r="BT301" s="495" t="s">
        <v>210</v>
      </c>
      <c r="BU301" s="496"/>
      <c r="BV301" s="496"/>
      <c r="BW301" s="496"/>
      <c r="BX301" s="496"/>
      <c r="BY301" s="496"/>
      <c r="BZ301" s="496"/>
      <c r="CA301" s="496"/>
      <c r="CB301" s="496"/>
      <c r="CC301" s="496"/>
      <c r="CD301" s="496"/>
      <c r="CE301" s="496"/>
      <c r="CF301" s="496"/>
      <c r="CG301" s="496"/>
      <c r="CH301" s="496"/>
      <c r="CI301" s="497"/>
      <c r="CJ301" s="520">
        <f>SUM(CJ296:DA300)</f>
        <v>0</v>
      </c>
      <c r="CK301" s="521"/>
      <c r="CL301" s="521"/>
      <c r="CM301" s="521"/>
      <c r="CN301" s="521"/>
      <c r="CO301" s="521"/>
      <c r="CP301" s="521"/>
      <c r="CQ301" s="521"/>
      <c r="CR301" s="521"/>
      <c r="CS301" s="521"/>
      <c r="CT301" s="521"/>
      <c r="CU301" s="521"/>
      <c r="CV301" s="521"/>
      <c r="CW301" s="521"/>
      <c r="CX301" s="521"/>
      <c r="CY301" s="521"/>
      <c r="CZ301" s="521"/>
      <c r="DA301" s="522"/>
      <c r="DB301" s="115"/>
      <c r="DC301" s="115"/>
      <c r="DD301" s="115"/>
      <c r="DE301" s="115"/>
    </row>
    <row r="302" spans="1:109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7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07"/>
      <c r="BX302" s="107"/>
      <c r="BY302" s="107"/>
      <c r="BZ302" s="107"/>
      <c r="CA302" s="107"/>
      <c r="CB302" s="107"/>
      <c r="CC302" s="107"/>
      <c r="CD302" s="107"/>
      <c r="CE302" s="107"/>
      <c r="CF302" s="107"/>
      <c r="CG302" s="107"/>
      <c r="CH302" s="107"/>
      <c r="CI302" s="107"/>
      <c r="CJ302" s="107"/>
      <c r="CK302" s="107"/>
      <c r="CL302" s="107"/>
      <c r="CM302" s="107"/>
      <c r="CN302" s="107"/>
      <c r="CO302" s="107"/>
      <c r="CP302" s="107"/>
      <c r="CQ302" s="107"/>
      <c r="CR302" s="107"/>
      <c r="CS302" s="107"/>
      <c r="CT302" s="107"/>
      <c r="CU302" s="107"/>
      <c r="CV302" s="107"/>
      <c r="CW302" s="107"/>
      <c r="CX302" s="107"/>
      <c r="CY302" s="107"/>
      <c r="CZ302" s="107"/>
      <c r="DA302" s="107"/>
      <c r="DB302" s="115"/>
      <c r="DC302" s="115"/>
      <c r="DD302" s="115"/>
      <c r="DE302" s="115"/>
    </row>
    <row r="303" spans="1:109" ht="12.75" customHeight="1">
      <c r="A303" s="548" t="s">
        <v>344</v>
      </c>
      <c r="B303" s="548"/>
      <c r="C303" s="548"/>
      <c r="D303" s="548"/>
      <c r="E303" s="548"/>
      <c r="F303" s="548"/>
      <c r="G303" s="548"/>
      <c r="H303" s="548"/>
      <c r="I303" s="548"/>
      <c r="J303" s="548"/>
      <c r="K303" s="548"/>
      <c r="L303" s="548"/>
      <c r="M303" s="548"/>
      <c r="N303" s="548"/>
      <c r="O303" s="548"/>
      <c r="P303" s="548"/>
      <c r="Q303" s="548"/>
      <c r="R303" s="548"/>
      <c r="S303" s="548"/>
      <c r="T303" s="548"/>
      <c r="U303" s="548"/>
      <c r="V303" s="548"/>
      <c r="W303" s="548"/>
      <c r="X303" s="548"/>
      <c r="Y303" s="548"/>
      <c r="Z303" s="548"/>
      <c r="AA303" s="548"/>
      <c r="AB303" s="548"/>
      <c r="AC303" s="548"/>
      <c r="AD303" s="548"/>
      <c r="AE303" s="548"/>
      <c r="AF303" s="548"/>
      <c r="AG303" s="548"/>
      <c r="AH303" s="548"/>
      <c r="AI303" s="548"/>
      <c r="AJ303" s="548"/>
      <c r="AK303" s="548"/>
      <c r="AL303" s="548"/>
      <c r="AM303" s="548"/>
      <c r="AN303" s="548"/>
      <c r="AO303" s="548"/>
      <c r="AP303" s="548"/>
      <c r="AQ303" s="548"/>
      <c r="AR303" s="548"/>
      <c r="AS303" s="548"/>
      <c r="AT303" s="548"/>
      <c r="AU303" s="548"/>
      <c r="AV303" s="548"/>
      <c r="AW303" s="548"/>
      <c r="AX303" s="548"/>
      <c r="AY303" s="548"/>
      <c r="AZ303" s="548"/>
      <c r="BA303" s="548"/>
      <c r="BB303" s="548"/>
      <c r="BC303" s="548"/>
      <c r="BD303" s="548"/>
      <c r="BE303" s="548"/>
      <c r="BF303" s="548"/>
      <c r="BG303" s="548"/>
      <c r="BH303" s="548"/>
      <c r="BI303" s="548"/>
      <c r="BJ303" s="548"/>
      <c r="BK303" s="548"/>
      <c r="BL303" s="548"/>
      <c r="BM303" s="548"/>
      <c r="BN303" s="548"/>
      <c r="BO303" s="548"/>
      <c r="BP303" s="548"/>
      <c r="BQ303" s="548"/>
      <c r="BR303" s="548"/>
      <c r="BS303" s="548"/>
      <c r="BT303" s="548"/>
      <c r="BU303" s="548"/>
      <c r="BV303" s="548"/>
      <c r="BW303" s="548"/>
      <c r="BX303" s="548"/>
      <c r="BY303" s="548"/>
      <c r="BZ303" s="548"/>
      <c r="CA303" s="548"/>
      <c r="CB303" s="548"/>
      <c r="CC303" s="548"/>
      <c r="CD303" s="548"/>
      <c r="CE303" s="548"/>
      <c r="CF303" s="548"/>
      <c r="CG303" s="548"/>
      <c r="CH303" s="548"/>
      <c r="CI303" s="548"/>
      <c r="CJ303" s="548"/>
      <c r="CK303" s="548"/>
      <c r="CL303" s="548"/>
      <c r="CM303" s="548"/>
      <c r="CN303" s="548"/>
      <c r="CO303" s="548"/>
      <c r="CP303" s="548"/>
      <c r="CQ303" s="548"/>
      <c r="CR303" s="548"/>
      <c r="CS303" s="548"/>
      <c r="CT303" s="548"/>
      <c r="CU303" s="548"/>
      <c r="CV303" s="548"/>
      <c r="CW303" s="548"/>
      <c r="CX303" s="548"/>
      <c r="CY303" s="548"/>
      <c r="CZ303" s="548"/>
      <c r="DA303" s="548"/>
      <c r="DB303" s="115"/>
      <c r="DC303" s="115"/>
      <c r="DD303" s="115"/>
      <c r="DE303" s="115"/>
    </row>
    <row r="304" spans="1:109" ht="12.75" customHeight="1">
      <c r="A304" s="519" t="s">
        <v>345</v>
      </c>
      <c r="B304" s="519"/>
      <c r="C304" s="519"/>
      <c r="D304" s="519"/>
      <c r="E304" s="519"/>
      <c r="F304" s="519"/>
      <c r="G304" s="519"/>
      <c r="H304" s="519"/>
      <c r="I304" s="519"/>
      <c r="J304" s="519"/>
      <c r="K304" s="519"/>
      <c r="L304" s="519"/>
      <c r="M304" s="519"/>
      <c r="N304" s="519"/>
      <c r="O304" s="519"/>
      <c r="P304" s="519"/>
      <c r="Q304" s="519"/>
      <c r="R304" s="519"/>
      <c r="S304" s="519"/>
      <c r="T304" s="519"/>
      <c r="U304" s="519"/>
      <c r="V304" s="519"/>
      <c r="W304" s="519"/>
      <c r="X304" s="519"/>
      <c r="Y304" s="519"/>
      <c r="Z304" s="519"/>
      <c r="AA304" s="519"/>
      <c r="AB304" s="519"/>
      <c r="AC304" s="519"/>
      <c r="AD304" s="519"/>
      <c r="AE304" s="519"/>
      <c r="AF304" s="519"/>
      <c r="AG304" s="519"/>
      <c r="AH304" s="519"/>
      <c r="AI304" s="519"/>
      <c r="AJ304" s="519"/>
      <c r="AK304" s="519"/>
      <c r="AL304" s="519"/>
      <c r="AM304" s="519"/>
      <c r="AN304" s="519"/>
      <c r="AO304" s="519"/>
      <c r="AP304" s="519"/>
      <c r="AQ304" s="519"/>
      <c r="AR304" s="519"/>
      <c r="AS304" s="519"/>
      <c r="AT304" s="519"/>
      <c r="AU304" s="519"/>
      <c r="AV304" s="519"/>
      <c r="AW304" s="519"/>
      <c r="AX304" s="519"/>
      <c r="AY304" s="519"/>
      <c r="AZ304" s="519"/>
      <c r="BA304" s="519"/>
      <c r="BB304" s="519"/>
      <c r="BC304" s="519"/>
      <c r="BD304" s="519"/>
      <c r="BE304" s="519"/>
      <c r="BF304" s="519"/>
      <c r="BG304" s="519"/>
      <c r="BH304" s="519"/>
      <c r="BI304" s="519"/>
      <c r="BJ304" s="519"/>
      <c r="BK304" s="519"/>
      <c r="BL304" s="519"/>
      <c r="BM304" s="519"/>
      <c r="BN304" s="519"/>
      <c r="BO304" s="519"/>
      <c r="BP304" s="519"/>
      <c r="BQ304" s="519"/>
      <c r="BR304" s="519"/>
      <c r="BS304" s="519"/>
      <c r="BT304" s="519"/>
      <c r="BU304" s="519"/>
      <c r="BV304" s="519"/>
      <c r="BW304" s="519"/>
      <c r="BX304" s="519"/>
      <c r="BY304" s="519"/>
      <c r="BZ304" s="519"/>
      <c r="CA304" s="519"/>
      <c r="CB304" s="519"/>
      <c r="CC304" s="519"/>
      <c r="CD304" s="519"/>
      <c r="CE304" s="519"/>
      <c r="CF304" s="519"/>
      <c r="CG304" s="519"/>
      <c r="CH304" s="519"/>
      <c r="CI304" s="519"/>
      <c r="CJ304" s="519"/>
      <c r="CK304" s="519"/>
      <c r="CL304" s="519"/>
      <c r="CM304" s="519"/>
      <c r="CN304" s="519"/>
      <c r="CO304" s="519"/>
      <c r="CP304" s="519"/>
      <c r="CQ304" s="519"/>
      <c r="CR304" s="519"/>
      <c r="CS304" s="519"/>
      <c r="CT304" s="519"/>
      <c r="CU304" s="519"/>
      <c r="CV304" s="519"/>
      <c r="CW304" s="519"/>
      <c r="CX304" s="519"/>
      <c r="CY304" s="519"/>
      <c r="CZ304" s="519"/>
      <c r="DA304" s="519"/>
      <c r="DB304" s="115"/>
      <c r="DC304" s="115"/>
      <c r="DD304" s="115"/>
      <c r="DE304" s="115"/>
    </row>
    <row r="305" spans="1:109" ht="12.75" customHeight="1">
      <c r="A305" s="519" t="s">
        <v>343</v>
      </c>
      <c r="B305" s="519"/>
      <c r="C305" s="519"/>
      <c r="D305" s="519"/>
      <c r="E305" s="519"/>
      <c r="F305" s="519"/>
      <c r="G305" s="519"/>
      <c r="H305" s="519"/>
      <c r="I305" s="519"/>
      <c r="J305" s="519"/>
      <c r="K305" s="519"/>
      <c r="L305" s="519"/>
      <c r="M305" s="519"/>
      <c r="N305" s="519"/>
      <c r="O305" s="519"/>
      <c r="P305" s="519"/>
      <c r="Q305" s="519"/>
      <c r="R305" s="519"/>
      <c r="S305" s="519"/>
      <c r="T305" s="519"/>
      <c r="U305" s="519"/>
      <c r="V305" s="519"/>
      <c r="W305" s="519"/>
      <c r="X305" s="519"/>
      <c r="Y305" s="519"/>
      <c r="Z305" s="519"/>
      <c r="AA305" s="519"/>
      <c r="AB305" s="519"/>
      <c r="AC305" s="519"/>
      <c r="AD305" s="519"/>
      <c r="AE305" s="519"/>
      <c r="AF305" s="519"/>
      <c r="AG305" s="519"/>
      <c r="AH305" s="519"/>
      <c r="AI305" s="519"/>
      <c r="AJ305" s="519"/>
      <c r="AK305" s="519"/>
      <c r="AL305" s="519"/>
      <c r="AM305" s="519"/>
      <c r="AN305" s="519"/>
      <c r="AO305" s="519"/>
      <c r="AP305" s="519"/>
      <c r="AQ305" s="519"/>
      <c r="AR305" s="519"/>
      <c r="AS305" s="519"/>
      <c r="AT305" s="519"/>
      <c r="AU305" s="519"/>
      <c r="AV305" s="519"/>
      <c r="AW305" s="519"/>
      <c r="AX305" s="519"/>
      <c r="AY305" s="519"/>
      <c r="AZ305" s="519"/>
      <c r="BA305" s="519"/>
      <c r="BB305" s="519"/>
      <c r="BC305" s="519"/>
      <c r="BD305" s="519"/>
      <c r="BE305" s="519"/>
      <c r="BF305" s="519"/>
      <c r="BG305" s="519"/>
      <c r="BH305" s="519"/>
      <c r="BI305" s="519"/>
      <c r="BJ305" s="519"/>
      <c r="BK305" s="519"/>
      <c r="BL305" s="519"/>
      <c r="BM305" s="519"/>
      <c r="BN305" s="519"/>
      <c r="BO305" s="519"/>
      <c r="BP305" s="519"/>
      <c r="BQ305" s="519"/>
      <c r="BR305" s="519"/>
      <c r="BS305" s="519"/>
      <c r="BT305" s="519"/>
      <c r="BU305" s="519"/>
      <c r="BV305" s="519"/>
      <c r="BW305" s="519"/>
      <c r="BX305" s="519"/>
      <c r="BY305" s="519"/>
      <c r="BZ305" s="519"/>
      <c r="CA305" s="519"/>
      <c r="CB305" s="519"/>
      <c r="CC305" s="519"/>
      <c r="CD305" s="519"/>
      <c r="CE305" s="519"/>
      <c r="CF305" s="519"/>
      <c r="CG305" s="519"/>
      <c r="CH305" s="519"/>
      <c r="CI305" s="519"/>
      <c r="CJ305" s="519"/>
      <c r="CK305" s="519"/>
      <c r="CL305" s="519"/>
      <c r="CM305" s="519"/>
      <c r="CN305" s="519"/>
      <c r="CO305" s="519"/>
      <c r="CP305" s="519"/>
      <c r="CQ305" s="519"/>
      <c r="CR305" s="519"/>
      <c r="CS305" s="519"/>
      <c r="CT305" s="519"/>
      <c r="CU305" s="519"/>
      <c r="CV305" s="519"/>
      <c r="CW305" s="519"/>
      <c r="CX305" s="519"/>
      <c r="CY305" s="519"/>
      <c r="CZ305" s="519"/>
      <c r="DA305" s="114"/>
      <c r="DB305" s="107"/>
      <c r="DC305" s="107"/>
      <c r="DD305" s="107"/>
      <c r="DE305" s="107"/>
    </row>
    <row r="306" spans="1:109" ht="12.75" customHeight="1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07"/>
      <c r="DC306" s="107"/>
      <c r="DD306" s="107"/>
      <c r="DE306" s="107"/>
    </row>
    <row r="307" spans="1:109" ht="1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7"/>
      <c r="BA307" s="107"/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7"/>
      <c r="BQ307" s="107"/>
      <c r="BR307" s="107"/>
      <c r="BS307" s="107"/>
      <c r="BT307" s="107"/>
      <c r="BU307" s="107"/>
      <c r="BV307" s="107"/>
      <c r="BW307" s="107"/>
      <c r="BX307" s="107"/>
      <c r="BY307" s="107"/>
      <c r="BZ307" s="107"/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/>
      <c r="CX307" s="107"/>
      <c r="CY307" s="107"/>
      <c r="CZ307" s="107"/>
      <c r="DA307" s="107"/>
      <c r="DB307" s="118"/>
      <c r="DC307" s="118"/>
      <c r="DD307" s="118"/>
      <c r="DE307" s="118"/>
    </row>
    <row r="308" spans="1:109" ht="12.75" customHeight="1">
      <c r="A308" s="526" t="s">
        <v>202</v>
      </c>
      <c r="B308" s="526"/>
      <c r="C308" s="526"/>
      <c r="D308" s="526"/>
      <c r="E308" s="526"/>
      <c r="F308" s="526"/>
      <c r="G308" s="526"/>
      <c r="H308" s="526" t="s">
        <v>260</v>
      </c>
      <c r="I308" s="526"/>
      <c r="J308" s="526"/>
      <c r="K308" s="526"/>
      <c r="L308" s="526"/>
      <c r="M308" s="526"/>
      <c r="N308" s="526"/>
      <c r="O308" s="526"/>
      <c r="P308" s="526"/>
      <c r="Q308" s="526"/>
      <c r="R308" s="526"/>
      <c r="S308" s="526"/>
      <c r="T308" s="526"/>
      <c r="U308" s="526"/>
      <c r="V308" s="526"/>
      <c r="W308" s="526"/>
      <c r="X308" s="526"/>
      <c r="Y308" s="526"/>
      <c r="Z308" s="526"/>
      <c r="AA308" s="526"/>
      <c r="AB308" s="526"/>
      <c r="AC308" s="526"/>
      <c r="AD308" s="526"/>
      <c r="AE308" s="526"/>
      <c r="AF308" s="526"/>
      <c r="AG308" s="526"/>
      <c r="AH308" s="526"/>
      <c r="AI308" s="526"/>
      <c r="AJ308" s="526"/>
      <c r="AK308" s="526"/>
      <c r="AL308" s="526"/>
      <c r="AM308" s="526"/>
      <c r="AN308" s="526"/>
      <c r="AO308" s="526"/>
      <c r="AP308" s="526"/>
      <c r="AQ308" s="526"/>
      <c r="AR308" s="526"/>
      <c r="AS308" s="526"/>
      <c r="AT308" s="526"/>
      <c r="AU308" s="526"/>
      <c r="AV308" s="526"/>
      <c r="AW308" s="526"/>
      <c r="AX308" s="526"/>
      <c r="AY308" s="526"/>
      <c r="AZ308" s="526"/>
      <c r="BA308" s="526"/>
      <c r="BB308" s="526"/>
      <c r="BC308" s="526"/>
      <c r="BD308" s="526"/>
      <c r="BE308" s="526"/>
      <c r="BF308" s="526"/>
      <c r="BG308" s="526"/>
      <c r="BH308" s="526"/>
      <c r="BI308" s="526"/>
      <c r="BJ308" s="526"/>
      <c r="BK308" s="526"/>
      <c r="BL308" s="526"/>
      <c r="BM308" s="526"/>
      <c r="BN308" s="526"/>
      <c r="BO308" s="526"/>
      <c r="BP308" s="526"/>
      <c r="BQ308" s="526"/>
      <c r="BR308" s="526"/>
      <c r="BS308" s="526"/>
      <c r="BT308" s="523" t="s">
        <v>346</v>
      </c>
      <c r="BU308" s="524"/>
      <c r="BV308" s="524"/>
      <c r="BW308" s="524"/>
      <c r="BX308" s="524"/>
      <c r="BY308" s="524"/>
      <c r="BZ308" s="524"/>
      <c r="CA308" s="524"/>
      <c r="CB308" s="524"/>
      <c r="CC308" s="524"/>
      <c r="CD308" s="524"/>
      <c r="CE308" s="524"/>
      <c r="CF308" s="524"/>
      <c r="CG308" s="524"/>
      <c r="CH308" s="524"/>
      <c r="CI308" s="525"/>
      <c r="CJ308" s="523" t="s">
        <v>347</v>
      </c>
      <c r="CK308" s="524"/>
      <c r="CL308" s="524"/>
      <c r="CM308" s="524"/>
      <c r="CN308" s="524"/>
      <c r="CO308" s="524"/>
      <c r="CP308" s="524"/>
      <c r="CQ308" s="524"/>
      <c r="CR308" s="524"/>
      <c r="CS308" s="524"/>
      <c r="CT308" s="524"/>
      <c r="CU308" s="524"/>
      <c r="CV308" s="524"/>
      <c r="CW308" s="524"/>
      <c r="CX308" s="524"/>
      <c r="CY308" s="524"/>
      <c r="CZ308" s="524"/>
      <c r="DA308" s="525"/>
      <c r="DB308" s="107"/>
      <c r="DC308" s="107"/>
      <c r="DD308" s="107"/>
      <c r="DE308" s="107"/>
    </row>
    <row r="309" spans="1:109" ht="15">
      <c r="A309" s="527">
        <v>1</v>
      </c>
      <c r="B309" s="527"/>
      <c r="C309" s="527"/>
      <c r="D309" s="527"/>
      <c r="E309" s="527"/>
      <c r="F309" s="527"/>
      <c r="G309" s="527"/>
      <c r="H309" s="527">
        <v>2</v>
      </c>
      <c r="I309" s="527"/>
      <c r="J309" s="527"/>
      <c r="K309" s="527"/>
      <c r="L309" s="527"/>
      <c r="M309" s="527"/>
      <c r="N309" s="527"/>
      <c r="O309" s="527"/>
      <c r="P309" s="527"/>
      <c r="Q309" s="527"/>
      <c r="R309" s="527"/>
      <c r="S309" s="527"/>
      <c r="T309" s="527"/>
      <c r="U309" s="527"/>
      <c r="V309" s="527"/>
      <c r="W309" s="527"/>
      <c r="X309" s="527"/>
      <c r="Y309" s="527"/>
      <c r="Z309" s="527"/>
      <c r="AA309" s="527"/>
      <c r="AB309" s="527"/>
      <c r="AC309" s="527"/>
      <c r="AD309" s="527"/>
      <c r="AE309" s="527"/>
      <c r="AF309" s="527"/>
      <c r="AG309" s="527"/>
      <c r="AH309" s="527"/>
      <c r="AI309" s="527"/>
      <c r="AJ309" s="527"/>
      <c r="AK309" s="527"/>
      <c r="AL309" s="527"/>
      <c r="AM309" s="527"/>
      <c r="AN309" s="527"/>
      <c r="AO309" s="527"/>
      <c r="AP309" s="527"/>
      <c r="AQ309" s="527"/>
      <c r="AR309" s="527"/>
      <c r="AS309" s="527"/>
      <c r="AT309" s="527"/>
      <c r="AU309" s="527"/>
      <c r="AV309" s="527"/>
      <c r="AW309" s="527"/>
      <c r="AX309" s="527"/>
      <c r="AY309" s="527"/>
      <c r="AZ309" s="527"/>
      <c r="BA309" s="527"/>
      <c r="BB309" s="527"/>
      <c r="BC309" s="527"/>
      <c r="BD309" s="527"/>
      <c r="BE309" s="527"/>
      <c r="BF309" s="527"/>
      <c r="BG309" s="527"/>
      <c r="BH309" s="527"/>
      <c r="BI309" s="527"/>
      <c r="BJ309" s="527"/>
      <c r="BK309" s="527"/>
      <c r="BL309" s="527"/>
      <c r="BM309" s="527"/>
      <c r="BN309" s="527"/>
      <c r="BO309" s="527"/>
      <c r="BP309" s="527"/>
      <c r="BQ309" s="527"/>
      <c r="BR309" s="527"/>
      <c r="BS309" s="527"/>
      <c r="BT309" s="542">
        <v>3</v>
      </c>
      <c r="BU309" s="543"/>
      <c r="BV309" s="543"/>
      <c r="BW309" s="543"/>
      <c r="BX309" s="543"/>
      <c r="BY309" s="543"/>
      <c r="BZ309" s="543"/>
      <c r="CA309" s="543"/>
      <c r="CB309" s="543"/>
      <c r="CC309" s="543"/>
      <c r="CD309" s="543"/>
      <c r="CE309" s="543"/>
      <c r="CF309" s="543"/>
      <c r="CG309" s="543"/>
      <c r="CH309" s="543"/>
      <c r="CI309" s="544"/>
      <c r="CJ309" s="542">
        <v>4</v>
      </c>
      <c r="CK309" s="543"/>
      <c r="CL309" s="543"/>
      <c r="CM309" s="543"/>
      <c r="CN309" s="543"/>
      <c r="CO309" s="543"/>
      <c r="CP309" s="543"/>
      <c r="CQ309" s="543"/>
      <c r="CR309" s="543"/>
      <c r="CS309" s="543"/>
      <c r="CT309" s="543"/>
      <c r="CU309" s="543"/>
      <c r="CV309" s="543"/>
      <c r="CW309" s="543"/>
      <c r="CX309" s="543"/>
      <c r="CY309" s="543"/>
      <c r="CZ309" s="543"/>
      <c r="DA309" s="544"/>
      <c r="DB309" s="107"/>
      <c r="DC309" s="107"/>
      <c r="DD309" s="107"/>
      <c r="DE309" s="107"/>
    </row>
    <row r="310" spans="1:109" ht="15">
      <c r="A310" s="494"/>
      <c r="B310" s="494"/>
      <c r="C310" s="494"/>
      <c r="D310" s="494"/>
      <c r="E310" s="494"/>
      <c r="F310" s="494"/>
      <c r="G310" s="494"/>
      <c r="H310" s="484" t="s">
        <v>3060</v>
      </c>
      <c r="I310" s="484"/>
      <c r="J310" s="484"/>
      <c r="K310" s="484"/>
      <c r="L310" s="484"/>
      <c r="M310" s="484"/>
      <c r="N310" s="484"/>
      <c r="O310" s="484"/>
      <c r="P310" s="484"/>
      <c r="Q310" s="484"/>
      <c r="R310" s="484"/>
      <c r="S310" s="484"/>
      <c r="T310" s="484"/>
      <c r="U310" s="484"/>
      <c r="V310" s="484"/>
      <c r="W310" s="484"/>
      <c r="X310" s="484"/>
      <c r="Y310" s="484"/>
      <c r="Z310" s="484"/>
      <c r="AA310" s="484"/>
      <c r="AB310" s="484"/>
      <c r="AC310" s="484"/>
      <c r="AD310" s="484"/>
      <c r="AE310" s="484"/>
      <c r="AF310" s="484"/>
      <c r="AG310" s="484"/>
      <c r="AH310" s="484"/>
      <c r="AI310" s="484"/>
      <c r="AJ310" s="484"/>
      <c r="AK310" s="484"/>
      <c r="AL310" s="484"/>
      <c r="AM310" s="484"/>
      <c r="AN310" s="484"/>
      <c r="AO310" s="484"/>
      <c r="AP310" s="484"/>
      <c r="AQ310" s="484"/>
      <c r="AR310" s="484"/>
      <c r="AS310" s="484"/>
      <c r="AT310" s="484"/>
      <c r="AU310" s="484"/>
      <c r="AV310" s="484"/>
      <c r="AW310" s="484"/>
      <c r="AX310" s="484"/>
      <c r="AY310" s="484"/>
      <c r="AZ310" s="484"/>
      <c r="BA310" s="484"/>
      <c r="BB310" s="484"/>
      <c r="BC310" s="484"/>
      <c r="BD310" s="484"/>
      <c r="BE310" s="484"/>
      <c r="BF310" s="484"/>
      <c r="BG310" s="484"/>
      <c r="BH310" s="484"/>
      <c r="BI310" s="484"/>
      <c r="BJ310" s="484"/>
      <c r="BK310" s="484"/>
      <c r="BL310" s="484"/>
      <c r="BM310" s="484"/>
      <c r="BN310" s="484"/>
      <c r="BO310" s="484"/>
      <c r="BP310" s="484"/>
      <c r="BQ310" s="484"/>
      <c r="BR310" s="484"/>
      <c r="BS310" s="484"/>
      <c r="BT310" s="495">
        <v>1</v>
      </c>
      <c r="BU310" s="496"/>
      <c r="BV310" s="496"/>
      <c r="BW310" s="496"/>
      <c r="BX310" s="496"/>
      <c r="BY310" s="496"/>
      <c r="BZ310" s="496"/>
      <c r="CA310" s="496"/>
      <c r="CB310" s="496"/>
      <c r="CC310" s="496"/>
      <c r="CD310" s="496"/>
      <c r="CE310" s="496"/>
      <c r="CF310" s="496"/>
      <c r="CG310" s="496"/>
      <c r="CH310" s="496"/>
      <c r="CI310" s="497"/>
      <c r="CJ310" s="495">
        <v>3500</v>
      </c>
      <c r="CK310" s="496"/>
      <c r="CL310" s="496"/>
      <c r="CM310" s="496"/>
      <c r="CN310" s="496"/>
      <c r="CO310" s="496"/>
      <c r="CP310" s="496"/>
      <c r="CQ310" s="496"/>
      <c r="CR310" s="496"/>
      <c r="CS310" s="496"/>
      <c r="CT310" s="496"/>
      <c r="CU310" s="496"/>
      <c r="CV310" s="496"/>
      <c r="CW310" s="496"/>
      <c r="CX310" s="496"/>
      <c r="CY310" s="496"/>
      <c r="CZ310" s="496"/>
      <c r="DA310" s="497"/>
      <c r="DB310" s="107"/>
      <c r="DC310" s="107"/>
      <c r="DD310" s="107"/>
      <c r="DE310" s="107"/>
    </row>
    <row r="311" spans="1:109" ht="15">
      <c r="A311" s="494"/>
      <c r="B311" s="494"/>
      <c r="C311" s="494"/>
      <c r="D311" s="494"/>
      <c r="E311" s="494"/>
      <c r="F311" s="494"/>
      <c r="G311" s="494"/>
      <c r="H311" s="484"/>
      <c r="I311" s="484"/>
      <c r="J311" s="484"/>
      <c r="K311" s="484"/>
      <c r="L311" s="484"/>
      <c r="M311" s="484"/>
      <c r="N311" s="484"/>
      <c r="O311" s="484"/>
      <c r="P311" s="484"/>
      <c r="Q311" s="484"/>
      <c r="R311" s="484"/>
      <c r="S311" s="484"/>
      <c r="T311" s="484"/>
      <c r="U311" s="484"/>
      <c r="V311" s="484"/>
      <c r="W311" s="484"/>
      <c r="X311" s="484"/>
      <c r="Y311" s="484"/>
      <c r="Z311" s="484"/>
      <c r="AA311" s="484"/>
      <c r="AB311" s="484"/>
      <c r="AC311" s="484"/>
      <c r="AD311" s="484"/>
      <c r="AE311" s="484"/>
      <c r="AF311" s="484"/>
      <c r="AG311" s="484"/>
      <c r="AH311" s="484"/>
      <c r="AI311" s="484"/>
      <c r="AJ311" s="484"/>
      <c r="AK311" s="484"/>
      <c r="AL311" s="484"/>
      <c r="AM311" s="484"/>
      <c r="AN311" s="484"/>
      <c r="AO311" s="484"/>
      <c r="AP311" s="484"/>
      <c r="AQ311" s="484"/>
      <c r="AR311" s="484"/>
      <c r="AS311" s="484"/>
      <c r="AT311" s="484"/>
      <c r="AU311" s="484"/>
      <c r="AV311" s="484"/>
      <c r="AW311" s="484"/>
      <c r="AX311" s="484"/>
      <c r="AY311" s="484"/>
      <c r="AZ311" s="484"/>
      <c r="BA311" s="484"/>
      <c r="BB311" s="484"/>
      <c r="BC311" s="484"/>
      <c r="BD311" s="484"/>
      <c r="BE311" s="484"/>
      <c r="BF311" s="484"/>
      <c r="BG311" s="484"/>
      <c r="BH311" s="484"/>
      <c r="BI311" s="484"/>
      <c r="BJ311" s="484"/>
      <c r="BK311" s="484"/>
      <c r="BL311" s="484"/>
      <c r="BM311" s="484"/>
      <c r="BN311" s="484"/>
      <c r="BO311" s="484"/>
      <c r="BP311" s="484"/>
      <c r="BQ311" s="484"/>
      <c r="BR311" s="484"/>
      <c r="BS311" s="484"/>
      <c r="BT311" s="523"/>
      <c r="BU311" s="524"/>
      <c r="BV311" s="524"/>
      <c r="BW311" s="524"/>
      <c r="BX311" s="524"/>
      <c r="BY311" s="524"/>
      <c r="BZ311" s="524"/>
      <c r="CA311" s="524"/>
      <c r="CB311" s="524"/>
      <c r="CC311" s="524"/>
      <c r="CD311" s="524"/>
      <c r="CE311" s="524"/>
      <c r="CF311" s="524"/>
      <c r="CG311" s="524"/>
      <c r="CH311" s="524"/>
      <c r="CI311" s="525"/>
      <c r="CJ311" s="523"/>
      <c r="CK311" s="524"/>
      <c r="CL311" s="524"/>
      <c r="CM311" s="524"/>
      <c r="CN311" s="524"/>
      <c r="CO311" s="524"/>
      <c r="CP311" s="524"/>
      <c r="CQ311" s="524"/>
      <c r="CR311" s="524"/>
      <c r="CS311" s="524"/>
      <c r="CT311" s="524"/>
      <c r="CU311" s="524"/>
      <c r="CV311" s="524"/>
      <c r="CW311" s="524"/>
      <c r="CX311" s="524"/>
      <c r="CY311" s="524"/>
      <c r="CZ311" s="524"/>
      <c r="DA311" s="525"/>
      <c r="DB311" s="107"/>
      <c r="DC311" s="107"/>
      <c r="DD311" s="107"/>
      <c r="DE311" s="107"/>
    </row>
    <row r="312" spans="1:109" ht="15">
      <c r="A312" s="494"/>
      <c r="B312" s="494"/>
      <c r="C312" s="494"/>
      <c r="D312" s="494"/>
      <c r="E312" s="494"/>
      <c r="F312" s="494"/>
      <c r="G312" s="494"/>
      <c r="H312" s="484"/>
      <c r="I312" s="484"/>
      <c r="J312" s="484"/>
      <c r="K312" s="484"/>
      <c r="L312" s="484"/>
      <c r="M312" s="484"/>
      <c r="N312" s="484"/>
      <c r="O312" s="484"/>
      <c r="P312" s="484"/>
      <c r="Q312" s="484"/>
      <c r="R312" s="484"/>
      <c r="S312" s="484"/>
      <c r="T312" s="484"/>
      <c r="U312" s="484"/>
      <c r="V312" s="484"/>
      <c r="W312" s="484"/>
      <c r="X312" s="484"/>
      <c r="Y312" s="484"/>
      <c r="Z312" s="484"/>
      <c r="AA312" s="484"/>
      <c r="AB312" s="484"/>
      <c r="AC312" s="484"/>
      <c r="AD312" s="484"/>
      <c r="AE312" s="484"/>
      <c r="AF312" s="484"/>
      <c r="AG312" s="484"/>
      <c r="AH312" s="484"/>
      <c r="AI312" s="484"/>
      <c r="AJ312" s="484"/>
      <c r="AK312" s="484"/>
      <c r="AL312" s="484"/>
      <c r="AM312" s="484"/>
      <c r="AN312" s="484"/>
      <c r="AO312" s="484"/>
      <c r="AP312" s="484"/>
      <c r="AQ312" s="484"/>
      <c r="AR312" s="484"/>
      <c r="AS312" s="484"/>
      <c r="AT312" s="484"/>
      <c r="AU312" s="484"/>
      <c r="AV312" s="484"/>
      <c r="AW312" s="484"/>
      <c r="AX312" s="484"/>
      <c r="AY312" s="484"/>
      <c r="AZ312" s="484"/>
      <c r="BA312" s="484"/>
      <c r="BB312" s="484"/>
      <c r="BC312" s="484"/>
      <c r="BD312" s="484"/>
      <c r="BE312" s="484"/>
      <c r="BF312" s="484"/>
      <c r="BG312" s="484"/>
      <c r="BH312" s="484"/>
      <c r="BI312" s="484"/>
      <c r="BJ312" s="484"/>
      <c r="BK312" s="484"/>
      <c r="BL312" s="484"/>
      <c r="BM312" s="484"/>
      <c r="BN312" s="484"/>
      <c r="BO312" s="484"/>
      <c r="BP312" s="484"/>
      <c r="BQ312" s="484"/>
      <c r="BR312" s="484"/>
      <c r="BS312" s="484"/>
      <c r="BT312" s="523"/>
      <c r="BU312" s="524"/>
      <c r="BV312" s="524"/>
      <c r="BW312" s="524"/>
      <c r="BX312" s="524"/>
      <c r="BY312" s="524"/>
      <c r="BZ312" s="524"/>
      <c r="CA312" s="524"/>
      <c r="CB312" s="524"/>
      <c r="CC312" s="524"/>
      <c r="CD312" s="524"/>
      <c r="CE312" s="524"/>
      <c r="CF312" s="524"/>
      <c r="CG312" s="524"/>
      <c r="CH312" s="524"/>
      <c r="CI312" s="525"/>
      <c r="CJ312" s="523"/>
      <c r="CK312" s="524"/>
      <c r="CL312" s="524"/>
      <c r="CM312" s="524"/>
      <c r="CN312" s="524"/>
      <c r="CO312" s="524"/>
      <c r="CP312" s="524"/>
      <c r="CQ312" s="524"/>
      <c r="CR312" s="524"/>
      <c r="CS312" s="524"/>
      <c r="CT312" s="524"/>
      <c r="CU312" s="524"/>
      <c r="CV312" s="524"/>
      <c r="CW312" s="524"/>
      <c r="CX312" s="524"/>
      <c r="CY312" s="524"/>
      <c r="CZ312" s="524"/>
      <c r="DA312" s="525"/>
      <c r="DB312" s="107"/>
      <c r="DC312" s="107"/>
      <c r="DD312" s="107"/>
      <c r="DE312" s="107"/>
    </row>
    <row r="313" spans="1:109" ht="15">
      <c r="A313" s="494"/>
      <c r="B313" s="494"/>
      <c r="C313" s="494"/>
      <c r="D313" s="494"/>
      <c r="E313" s="494"/>
      <c r="F313" s="494"/>
      <c r="G313" s="494"/>
      <c r="H313" s="484"/>
      <c r="I313" s="484"/>
      <c r="J313" s="484"/>
      <c r="K313" s="484"/>
      <c r="L313" s="484"/>
      <c r="M313" s="484"/>
      <c r="N313" s="484"/>
      <c r="O313" s="484"/>
      <c r="P313" s="484"/>
      <c r="Q313" s="484"/>
      <c r="R313" s="484"/>
      <c r="S313" s="484"/>
      <c r="T313" s="484"/>
      <c r="U313" s="484"/>
      <c r="V313" s="484"/>
      <c r="W313" s="484"/>
      <c r="X313" s="484"/>
      <c r="Y313" s="484"/>
      <c r="Z313" s="484"/>
      <c r="AA313" s="484"/>
      <c r="AB313" s="484"/>
      <c r="AC313" s="484"/>
      <c r="AD313" s="484"/>
      <c r="AE313" s="484"/>
      <c r="AF313" s="484"/>
      <c r="AG313" s="484"/>
      <c r="AH313" s="484"/>
      <c r="AI313" s="484"/>
      <c r="AJ313" s="484"/>
      <c r="AK313" s="484"/>
      <c r="AL313" s="484"/>
      <c r="AM313" s="484"/>
      <c r="AN313" s="484"/>
      <c r="AO313" s="484"/>
      <c r="AP313" s="484"/>
      <c r="AQ313" s="484"/>
      <c r="AR313" s="484"/>
      <c r="AS313" s="484"/>
      <c r="AT313" s="484"/>
      <c r="AU313" s="484"/>
      <c r="AV313" s="484"/>
      <c r="AW313" s="484"/>
      <c r="AX313" s="484"/>
      <c r="AY313" s="484"/>
      <c r="AZ313" s="484"/>
      <c r="BA313" s="484"/>
      <c r="BB313" s="484"/>
      <c r="BC313" s="484"/>
      <c r="BD313" s="484"/>
      <c r="BE313" s="484"/>
      <c r="BF313" s="484"/>
      <c r="BG313" s="484"/>
      <c r="BH313" s="484"/>
      <c r="BI313" s="484"/>
      <c r="BJ313" s="484"/>
      <c r="BK313" s="484"/>
      <c r="BL313" s="484"/>
      <c r="BM313" s="484"/>
      <c r="BN313" s="484"/>
      <c r="BO313" s="484"/>
      <c r="BP313" s="484"/>
      <c r="BQ313" s="484"/>
      <c r="BR313" s="484"/>
      <c r="BS313" s="484"/>
      <c r="BT313" s="523"/>
      <c r="BU313" s="524"/>
      <c r="BV313" s="524"/>
      <c r="BW313" s="524"/>
      <c r="BX313" s="524"/>
      <c r="BY313" s="524"/>
      <c r="BZ313" s="524"/>
      <c r="CA313" s="524"/>
      <c r="CB313" s="524"/>
      <c r="CC313" s="524"/>
      <c r="CD313" s="524"/>
      <c r="CE313" s="524"/>
      <c r="CF313" s="524"/>
      <c r="CG313" s="524"/>
      <c r="CH313" s="524"/>
      <c r="CI313" s="525"/>
      <c r="CJ313" s="523"/>
      <c r="CK313" s="524"/>
      <c r="CL313" s="524"/>
      <c r="CM313" s="524"/>
      <c r="CN313" s="524"/>
      <c r="CO313" s="524"/>
      <c r="CP313" s="524"/>
      <c r="CQ313" s="524"/>
      <c r="CR313" s="524"/>
      <c r="CS313" s="524"/>
      <c r="CT313" s="524"/>
      <c r="CU313" s="524"/>
      <c r="CV313" s="524"/>
      <c r="CW313" s="524"/>
      <c r="CX313" s="524"/>
      <c r="CY313" s="524"/>
      <c r="CZ313" s="524"/>
      <c r="DA313" s="525"/>
      <c r="DB313" s="107"/>
      <c r="DC313" s="107"/>
      <c r="DD313" s="107"/>
      <c r="DE313" s="107"/>
    </row>
    <row r="314" spans="1:109" ht="15">
      <c r="A314" s="494"/>
      <c r="B314" s="494"/>
      <c r="C314" s="494"/>
      <c r="D314" s="494"/>
      <c r="E314" s="494"/>
      <c r="F314" s="494"/>
      <c r="G314" s="494"/>
      <c r="H314" s="484"/>
      <c r="I314" s="484"/>
      <c r="J314" s="484"/>
      <c r="K314" s="484"/>
      <c r="L314" s="484"/>
      <c r="M314" s="484"/>
      <c r="N314" s="484"/>
      <c r="O314" s="484"/>
      <c r="P314" s="484"/>
      <c r="Q314" s="484"/>
      <c r="R314" s="484"/>
      <c r="S314" s="484"/>
      <c r="T314" s="484"/>
      <c r="U314" s="484"/>
      <c r="V314" s="484"/>
      <c r="W314" s="484"/>
      <c r="X314" s="484"/>
      <c r="Y314" s="484"/>
      <c r="Z314" s="484"/>
      <c r="AA314" s="484"/>
      <c r="AB314" s="484"/>
      <c r="AC314" s="484"/>
      <c r="AD314" s="484"/>
      <c r="AE314" s="484"/>
      <c r="AF314" s="484"/>
      <c r="AG314" s="484"/>
      <c r="AH314" s="484"/>
      <c r="AI314" s="484"/>
      <c r="AJ314" s="484"/>
      <c r="AK314" s="484"/>
      <c r="AL314" s="484"/>
      <c r="AM314" s="484"/>
      <c r="AN314" s="484"/>
      <c r="AO314" s="484"/>
      <c r="AP314" s="484"/>
      <c r="AQ314" s="484"/>
      <c r="AR314" s="484"/>
      <c r="AS314" s="484"/>
      <c r="AT314" s="484"/>
      <c r="AU314" s="484"/>
      <c r="AV314" s="484"/>
      <c r="AW314" s="484"/>
      <c r="AX314" s="484"/>
      <c r="AY314" s="484"/>
      <c r="AZ314" s="484"/>
      <c r="BA314" s="484"/>
      <c r="BB314" s="484"/>
      <c r="BC314" s="484"/>
      <c r="BD314" s="484"/>
      <c r="BE314" s="484"/>
      <c r="BF314" s="484"/>
      <c r="BG314" s="484"/>
      <c r="BH314" s="484"/>
      <c r="BI314" s="484"/>
      <c r="BJ314" s="484"/>
      <c r="BK314" s="484"/>
      <c r="BL314" s="484"/>
      <c r="BM314" s="484"/>
      <c r="BN314" s="484"/>
      <c r="BO314" s="484"/>
      <c r="BP314" s="484"/>
      <c r="BQ314" s="484"/>
      <c r="BR314" s="484"/>
      <c r="BS314" s="484"/>
      <c r="BT314" s="523"/>
      <c r="BU314" s="524"/>
      <c r="BV314" s="524"/>
      <c r="BW314" s="524"/>
      <c r="BX314" s="524"/>
      <c r="BY314" s="524"/>
      <c r="BZ314" s="524"/>
      <c r="CA314" s="524"/>
      <c r="CB314" s="524"/>
      <c r="CC314" s="524"/>
      <c r="CD314" s="524"/>
      <c r="CE314" s="524"/>
      <c r="CF314" s="524"/>
      <c r="CG314" s="524"/>
      <c r="CH314" s="524"/>
      <c r="CI314" s="525"/>
      <c r="CJ314" s="523"/>
      <c r="CK314" s="524"/>
      <c r="CL314" s="524"/>
      <c r="CM314" s="524"/>
      <c r="CN314" s="524"/>
      <c r="CO314" s="524"/>
      <c r="CP314" s="524"/>
      <c r="CQ314" s="524"/>
      <c r="CR314" s="524"/>
      <c r="CS314" s="524"/>
      <c r="CT314" s="524"/>
      <c r="CU314" s="524"/>
      <c r="CV314" s="524"/>
      <c r="CW314" s="524"/>
      <c r="CX314" s="524"/>
      <c r="CY314" s="524"/>
      <c r="CZ314" s="524"/>
      <c r="DA314" s="525"/>
      <c r="DB314" s="107"/>
      <c r="DC314" s="107">
        <f>CJ316-DB314</f>
        <v>3500</v>
      </c>
      <c r="DD314" s="107"/>
      <c r="DE314" s="107"/>
    </row>
    <row r="315" spans="1:109" ht="15">
      <c r="A315" s="494"/>
      <c r="B315" s="494"/>
      <c r="C315" s="494"/>
      <c r="D315" s="494"/>
      <c r="E315" s="494"/>
      <c r="F315" s="494"/>
      <c r="G315" s="494"/>
      <c r="H315" s="484"/>
      <c r="I315" s="484"/>
      <c r="J315" s="484"/>
      <c r="K315" s="484"/>
      <c r="L315" s="484"/>
      <c r="M315" s="484"/>
      <c r="N315" s="484"/>
      <c r="O315" s="484"/>
      <c r="P315" s="484"/>
      <c r="Q315" s="484"/>
      <c r="R315" s="484"/>
      <c r="S315" s="484"/>
      <c r="T315" s="484"/>
      <c r="U315" s="484"/>
      <c r="V315" s="484"/>
      <c r="W315" s="484"/>
      <c r="X315" s="484"/>
      <c r="Y315" s="484"/>
      <c r="Z315" s="484"/>
      <c r="AA315" s="484"/>
      <c r="AB315" s="484"/>
      <c r="AC315" s="484"/>
      <c r="AD315" s="484"/>
      <c r="AE315" s="484"/>
      <c r="AF315" s="484"/>
      <c r="AG315" s="484"/>
      <c r="AH315" s="484"/>
      <c r="AI315" s="484"/>
      <c r="AJ315" s="484"/>
      <c r="AK315" s="484"/>
      <c r="AL315" s="484"/>
      <c r="AM315" s="484"/>
      <c r="AN315" s="484"/>
      <c r="AO315" s="484"/>
      <c r="AP315" s="484"/>
      <c r="AQ315" s="484"/>
      <c r="AR315" s="484"/>
      <c r="AS315" s="484"/>
      <c r="AT315" s="484"/>
      <c r="AU315" s="484"/>
      <c r="AV315" s="484"/>
      <c r="AW315" s="484"/>
      <c r="AX315" s="484"/>
      <c r="AY315" s="484"/>
      <c r="AZ315" s="484"/>
      <c r="BA315" s="484"/>
      <c r="BB315" s="484"/>
      <c r="BC315" s="484"/>
      <c r="BD315" s="484"/>
      <c r="BE315" s="484"/>
      <c r="BF315" s="484"/>
      <c r="BG315" s="484"/>
      <c r="BH315" s="484"/>
      <c r="BI315" s="484"/>
      <c r="BJ315" s="484"/>
      <c r="BK315" s="484"/>
      <c r="BL315" s="484"/>
      <c r="BM315" s="484"/>
      <c r="BN315" s="484"/>
      <c r="BO315" s="484"/>
      <c r="BP315" s="484"/>
      <c r="BQ315" s="484"/>
      <c r="BR315" s="484"/>
      <c r="BS315" s="484"/>
      <c r="BT315" s="495"/>
      <c r="BU315" s="496"/>
      <c r="BV315" s="496"/>
      <c r="BW315" s="496"/>
      <c r="BX315" s="496"/>
      <c r="BY315" s="496"/>
      <c r="BZ315" s="496"/>
      <c r="CA315" s="496"/>
      <c r="CB315" s="496"/>
      <c r="CC315" s="496"/>
      <c r="CD315" s="496"/>
      <c r="CE315" s="496"/>
      <c r="CF315" s="496"/>
      <c r="CG315" s="496"/>
      <c r="CH315" s="496"/>
      <c r="CI315" s="497"/>
      <c r="CJ315" s="495"/>
      <c r="CK315" s="496"/>
      <c r="CL315" s="496"/>
      <c r="CM315" s="496"/>
      <c r="CN315" s="496"/>
      <c r="CO315" s="496"/>
      <c r="CP315" s="496"/>
      <c r="CQ315" s="496"/>
      <c r="CR315" s="496"/>
      <c r="CS315" s="496"/>
      <c r="CT315" s="496"/>
      <c r="CU315" s="496"/>
      <c r="CV315" s="496"/>
      <c r="CW315" s="496"/>
      <c r="CX315" s="496"/>
      <c r="CY315" s="496"/>
      <c r="CZ315" s="496"/>
      <c r="DA315" s="497"/>
      <c r="DB315" s="107"/>
      <c r="DC315" s="107"/>
      <c r="DD315" s="107"/>
      <c r="DE315" s="107"/>
    </row>
    <row r="316" spans="1:109" ht="15">
      <c r="A316" s="494"/>
      <c r="B316" s="494"/>
      <c r="C316" s="494"/>
      <c r="D316" s="494"/>
      <c r="E316" s="494"/>
      <c r="F316" s="494"/>
      <c r="G316" s="494"/>
      <c r="H316" s="622" t="s">
        <v>209</v>
      </c>
      <c r="I316" s="622"/>
      <c r="J316" s="622"/>
      <c r="K316" s="622"/>
      <c r="L316" s="622"/>
      <c r="M316" s="622"/>
      <c r="N316" s="622"/>
      <c r="O316" s="622"/>
      <c r="P316" s="622"/>
      <c r="Q316" s="622"/>
      <c r="R316" s="622"/>
      <c r="S316" s="622"/>
      <c r="T316" s="622"/>
      <c r="U316" s="622"/>
      <c r="V316" s="622"/>
      <c r="W316" s="622"/>
      <c r="X316" s="622"/>
      <c r="Y316" s="622"/>
      <c r="Z316" s="622"/>
      <c r="AA316" s="622"/>
      <c r="AB316" s="622"/>
      <c r="AC316" s="622"/>
      <c r="AD316" s="622"/>
      <c r="AE316" s="622"/>
      <c r="AF316" s="622"/>
      <c r="AG316" s="622"/>
      <c r="AH316" s="622"/>
      <c r="AI316" s="622"/>
      <c r="AJ316" s="622"/>
      <c r="AK316" s="622"/>
      <c r="AL316" s="622"/>
      <c r="AM316" s="622"/>
      <c r="AN316" s="622"/>
      <c r="AO316" s="622"/>
      <c r="AP316" s="622"/>
      <c r="AQ316" s="622"/>
      <c r="AR316" s="622"/>
      <c r="AS316" s="622"/>
      <c r="AT316" s="622"/>
      <c r="AU316" s="622"/>
      <c r="AV316" s="622"/>
      <c r="AW316" s="622"/>
      <c r="AX316" s="622"/>
      <c r="AY316" s="622"/>
      <c r="AZ316" s="622"/>
      <c r="BA316" s="622"/>
      <c r="BB316" s="622"/>
      <c r="BC316" s="622"/>
      <c r="BD316" s="622"/>
      <c r="BE316" s="622"/>
      <c r="BF316" s="622"/>
      <c r="BG316" s="622"/>
      <c r="BH316" s="622"/>
      <c r="BI316" s="622"/>
      <c r="BJ316" s="622"/>
      <c r="BK316" s="622"/>
      <c r="BL316" s="622"/>
      <c r="BM316" s="622"/>
      <c r="BN316" s="622"/>
      <c r="BO316" s="622"/>
      <c r="BP316" s="622"/>
      <c r="BQ316" s="622"/>
      <c r="BR316" s="622"/>
      <c r="BS316" s="622"/>
      <c r="BT316" s="495" t="s">
        <v>210</v>
      </c>
      <c r="BU316" s="496"/>
      <c r="BV316" s="496"/>
      <c r="BW316" s="496"/>
      <c r="BX316" s="496"/>
      <c r="BY316" s="496"/>
      <c r="BZ316" s="496"/>
      <c r="CA316" s="496"/>
      <c r="CB316" s="496"/>
      <c r="CC316" s="496"/>
      <c r="CD316" s="496"/>
      <c r="CE316" s="496"/>
      <c r="CF316" s="496"/>
      <c r="CG316" s="496"/>
      <c r="CH316" s="496"/>
      <c r="CI316" s="497"/>
      <c r="CJ316" s="520">
        <f>SUM(CJ310:DA315)</f>
        <v>3500</v>
      </c>
      <c r="CK316" s="521"/>
      <c r="CL316" s="521"/>
      <c r="CM316" s="521"/>
      <c r="CN316" s="521"/>
      <c r="CO316" s="521"/>
      <c r="CP316" s="521"/>
      <c r="CQ316" s="521"/>
      <c r="CR316" s="521"/>
      <c r="CS316" s="521"/>
      <c r="CT316" s="521"/>
      <c r="CU316" s="521"/>
      <c r="CV316" s="521"/>
      <c r="CW316" s="521"/>
      <c r="CX316" s="521"/>
      <c r="CY316" s="521"/>
      <c r="CZ316" s="521"/>
      <c r="DA316" s="522"/>
      <c r="DB316" s="107"/>
      <c r="DC316" s="107"/>
      <c r="DD316" s="107"/>
      <c r="DE316" s="107"/>
    </row>
    <row r="317" spans="1:109" ht="12.75" customHeight="1">
      <c r="A317" s="111"/>
      <c r="B317" s="111"/>
      <c r="C317" s="111"/>
      <c r="D317" s="111"/>
      <c r="E317" s="111"/>
      <c r="F317" s="111"/>
      <c r="G317" s="111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4"/>
      <c r="BS317" s="164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63"/>
      <c r="CK317" s="163"/>
      <c r="CL317" s="163"/>
      <c r="CM317" s="163"/>
      <c r="CN317" s="163"/>
      <c r="CO317" s="163"/>
      <c r="CP317" s="163"/>
      <c r="CQ317" s="163"/>
      <c r="CR317" s="163"/>
      <c r="CS317" s="163"/>
      <c r="CT317" s="163"/>
      <c r="CU317" s="163"/>
      <c r="CV317" s="163"/>
      <c r="CW317" s="163"/>
      <c r="CX317" s="163"/>
      <c r="CY317" s="163"/>
      <c r="CZ317" s="163"/>
      <c r="DA317" s="163"/>
      <c r="DB317" s="107"/>
      <c r="DC317" s="107"/>
      <c r="DD317" s="107"/>
      <c r="DE317" s="107"/>
    </row>
    <row r="318" spans="1:109" ht="12.75" customHeight="1">
      <c r="A318" s="548" t="s">
        <v>344</v>
      </c>
      <c r="B318" s="548"/>
      <c r="C318" s="548"/>
      <c r="D318" s="548"/>
      <c r="E318" s="548"/>
      <c r="F318" s="548"/>
      <c r="G318" s="548"/>
      <c r="H318" s="548"/>
      <c r="I318" s="548"/>
      <c r="J318" s="548"/>
      <c r="K318" s="548"/>
      <c r="L318" s="548"/>
      <c r="M318" s="548"/>
      <c r="N318" s="548"/>
      <c r="O318" s="548"/>
      <c r="P318" s="548"/>
      <c r="Q318" s="548"/>
      <c r="R318" s="548"/>
      <c r="S318" s="548"/>
      <c r="T318" s="548"/>
      <c r="U318" s="548"/>
      <c r="V318" s="548"/>
      <c r="W318" s="548"/>
      <c r="X318" s="548"/>
      <c r="Y318" s="548"/>
      <c r="Z318" s="548"/>
      <c r="AA318" s="548"/>
      <c r="AB318" s="548"/>
      <c r="AC318" s="548"/>
      <c r="AD318" s="548"/>
      <c r="AE318" s="548"/>
      <c r="AF318" s="548"/>
      <c r="AG318" s="548"/>
      <c r="AH318" s="548"/>
      <c r="AI318" s="548"/>
      <c r="AJ318" s="548"/>
      <c r="AK318" s="548"/>
      <c r="AL318" s="548"/>
      <c r="AM318" s="548"/>
      <c r="AN318" s="548"/>
      <c r="AO318" s="548"/>
      <c r="AP318" s="548"/>
      <c r="AQ318" s="548"/>
      <c r="AR318" s="548"/>
      <c r="AS318" s="548"/>
      <c r="AT318" s="548"/>
      <c r="AU318" s="548"/>
      <c r="AV318" s="548"/>
      <c r="AW318" s="548"/>
      <c r="AX318" s="548"/>
      <c r="AY318" s="548"/>
      <c r="AZ318" s="548"/>
      <c r="BA318" s="548"/>
      <c r="BB318" s="548"/>
      <c r="BC318" s="548"/>
      <c r="BD318" s="548"/>
      <c r="BE318" s="548"/>
      <c r="BF318" s="548"/>
      <c r="BG318" s="548"/>
      <c r="BH318" s="548"/>
      <c r="BI318" s="548"/>
      <c r="BJ318" s="548"/>
      <c r="BK318" s="548"/>
      <c r="BL318" s="548"/>
      <c r="BM318" s="548"/>
      <c r="BN318" s="548"/>
      <c r="BO318" s="548"/>
      <c r="BP318" s="548"/>
      <c r="BQ318" s="548"/>
      <c r="BR318" s="548"/>
      <c r="BS318" s="548"/>
      <c r="BT318" s="548"/>
      <c r="BU318" s="548"/>
      <c r="BV318" s="548"/>
      <c r="BW318" s="548"/>
      <c r="BX318" s="548"/>
      <c r="BY318" s="548"/>
      <c r="BZ318" s="548"/>
      <c r="CA318" s="548"/>
      <c r="CB318" s="548"/>
      <c r="CC318" s="548"/>
      <c r="CD318" s="548"/>
      <c r="CE318" s="548"/>
      <c r="CF318" s="548"/>
      <c r="CG318" s="548"/>
      <c r="CH318" s="548"/>
      <c r="CI318" s="548"/>
      <c r="CJ318" s="548"/>
      <c r="CK318" s="548"/>
      <c r="CL318" s="548"/>
      <c r="CM318" s="548"/>
      <c r="CN318" s="548"/>
      <c r="CO318" s="548"/>
      <c r="CP318" s="548"/>
      <c r="CQ318" s="548"/>
      <c r="CR318" s="548"/>
      <c r="CS318" s="548"/>
      <c r="CT318" s="548"/>
      <c r="CU318" s="548"/>
      <c r="CV318" s="548"/>
      <c r="CW318" s="548"/>
      <c r="CX318" s="548"/>
      <c r="CY318" s="548"/>
      <c r="CZ318" s="548"/>
      <c r="DA318" s="548"/>
      <c r="DB318" s="107"/>
      <c r="DC318" s="107"/>
      <c r="DD318" s="107"/>
      <c r="DE318" s="107"/>
    </row>
    <row r="319" spans="1:109" ht="12.75" customHeight="1">
      <c r="A319" s="519" t="s">
        <v>345</v>
      </c>
      <c r="B319" s="519"/>
      <c r="C319" s="519"/>
      <c r="D319" s="519"/>
      <c r="E319" s="519"/>
      <c r="F319" s="519"/>
      <c r="G319" s="519"/>
      <c r="H319" s="519"/>
      <c r="I319" s="519"/>
      <c r="J319" s="519"/>
      <c r="K319" s="519"/>
      <c r="L319" s="519"/>
      <c r="M319" s="519"/>
      <c r="N319" s="519"/>
      <c r="O319" s="519"/>
      <c r="P319" s="519"/>
      <c r="Q319" s="519"/>
      <c r="R319" s="519"/>
      <c r="S319" s="519"/>
      <c r="T319" s="519"/>
      <c r="U319" s="519"/>
      <c r="V319" s="519"/>
      <c r="W319" s="519"/>
      <c r="X319" s="519"/>
      <c r="Y319" s="519"/>
      <c r="Z319" s="519"/>
      <c r="AA319" s="519"/>
      <c r="AB319" s="519"/>
      <c r="AC319" s="519"/>
      <c r="AD319" s="519"/>
      <c r="AE319" s="519"/>
      <c r="AF319" s="519"/>
      <c r="AG319" s="519"/>
      <c r="AH319" s="519"/>
      <c r="AI319" s="519"/>
      <c r="AJ319" s="519"/>
      <c r="AK319" s="519"/>
      <c r="AL319" s="519"/>
      <c r="AM319" s="519"/>
      <c r="AN319" s="519"/>
      <c r="AO319" s="519"/>
      <c r="AP319" s="519"/>
      <c r="AQ319" s="519"/>
      <c r="AR319" s="519"/>
      <c r="AS319" s="519"/>
      <c r="AT319" s="519"/>
      <c r="AU319" s="519"/>
      <c r="AV319" s="519"/>
      <c r="AW319" s="519"/>
      <c r="AX319" s="519"/>
      <c r="AY319" s="519"/>
      <c r="AZ319" s="519"/>
      <c r="BA319" s="519"/>
      <c r="BB319" s="519"/>
      <c r="BC319" s="519"/>
      <c r="BD319" s="519"/>
      <c r="BE319" s="519"/>
      <c r="BF319" s="519"/>
      <c r="BG319" s="519"/>
      <c r="BH319" s="519"/>
      <c r="BI319" s="519"/>
      <c r="BJ319" s="519"/>
      <c r="BK319" s="519"/>
      <c r="BL319" s="519"/>
      <c r="BM319" s="519"/>
      <c r="BN319" s="519"/>
      <c r="BO319" s="519"/>
      <c r="BP319" s="519"/>
      <c r="BQ319" s="519"/>
      <c r="BR319" s="519"/>
      <c r="BS319" s="519"/>
      <c r="BT319" s="519"/>
      <c r="BU319" s="519"/>
      <c r="BV319" s="519"/>
      <c r="BW319" s="519"/>
      <c r="BX319" s="519"/>
      <c r="BY319" s="519"/>
      <c r="BZ319" s="519"/>
      <c r="CA319" s="519"/>
      <c r="CB319" s="519"/>
      <c r="CC319" s="519"/>
      <c r="CD319" s="519"/>
      <c r="CE319" s="519"/>
      <c r="CF319" s="519"/>
      <c r="CG319" s="519"/>
      <c r="CH319" s="519"/>
      <c r="CI319" s="519"/>
      <c r="CJ319" s="519"/>
      <c r="CK319" s="519"/>
      <c r="CL319" s="519"/>
      <c r="CM319" s="519"/>
      <c r="CN319" s="519"/>
      <c r="CO319" s="519"/>
      <c r="CP319" s="519"/>
      <c r="CQ319" s="519"/>
      <c r="CR319" s="519"/>
      <c r="CS319" s="519"/>
      <c r="CT319" s="519"/>
      <c r="CU319" s="519"/>
      <c r="CV319" s="519"/>
      <c r="CW319" s="519"/>
      <c r="CX319" s="519"/>
      <c r="CY319" s="519"/>
      <c r="CZ319" s="519"/>
      <c r="DA319" s="519"/>
      <c r="DB319" s="107"/>
      <c r="DC319" s="107"/>
      <c r="DD319" s="107"/>
      <c r="DE319" s="107"/>
    </row>
    <row r="320" spans="1:109" ht="12.75" customHeight="1">
      <c r="A320" s="519" t="s">
        <v>324</v>
      </c>
      <c r="B320" s="519"/>
      <c r="C320" s="519"/>
      <c r="D320" s="519"/>
      <c r="E320" s="519"/>
      <c r="F320" s="519"/>
      <c r="G320" s="519"/>
      <c r="H320" s="519"/>
      <c r="I320" s="519"/>
      <c r="J320" s="519"/>
      <c r="K320" s="519"/>
      <c r="L320" s="519"/>
      <c r="M320" s="519"/>
      <c r="N320" s="519"/>
      <c r="O320" s="519"/>
      <c r="P320" s="519"/>
      <c r="Q320" s="519"/>
      <c r="R320" s="519"/>
      <c r="S320" s="519"/>
      <c r="T320" s="519"/>
      <c r="U320" s="519"/>
      <c r="V320" s="519"/>
      <c r="W320" s="519"/>
      <c r="X320" s="519"/>
      <c r="Y320" s="519"/>
      <c r="Z320" s="519"/>
      <c r="AA320" s="519"/>
      <c r="AB320" s="519"/>
      <c r="AC320" s="519"/>
      <c r="AD320" s="519"/>
      <c r="AE320" s="519"/>
      <c r="AF320" s="519"/>
      <c r="AG320" s="519"/>
      <c r="AH320" s="519"/>
      <c r="AI320" s="519"/>
      <c r="AJ320" s="519"/>
      <c r="AK320" s="519"/>
      <c r="AL320" s="519"/>
      <c r="AM320" s="519"/>
      <c r="AN320" s="519"/>
      <c r="AO320" s="519"/>
      <c r="AP320" s="519"/>
      <c r="AQ320" s="519"/>
      <c r="AR320" s="519"/>
      <c r="AS320" s="519"/>
      <c r="AT320" s="519"/>
      <c r="AU320" s="519"/>
      <c r="AV320" s="519"/>
      <c r="AW320" s="519"/>
      <c r="AX320" s="519"/>
      <c r="AY320" s="519"/>
      <c r="AZ320" s="519"/>
      <c r="BA320" s="519"/>
      <c r="BB320" s="519"/>
      <c r="BC320" s="519"/>
      <c r="BD320" s="519"/>
      <c r="BE320" s="519"/>
      <c r="BF320" s="519"/>
      <c r="BG320" s="519"/>
      <c r="BH320" s="519"/>
      <c r="BI320" s="519"/>
      <c r="BJ320" s="519"/>
      <c r="BK320" s="519"/>
      <c r="BL320" s="519"/>
      <c r="BM320" s="519"/>
      <c r="BN320" s="519"/>
      <c r="BO320" s="519"/>
      <c r="BP320" s="519"/>
      <c r="BQ320" s="519"/>
      <c r="BR320" s="519"/>
      <c r="BS320" s="519"/>
      <c r="BT320" s="519"/>
      <c r="BU320" s="519"/>
      <c r="BV320" s="519"/>
      <c r="BW320" s="519"/>
      <c r="BX320" s="519"/>
      <c r="BY320" s="519"/>
      <c r="BZ320" s="519"/>
      <c r="CA320" s="519"/>
      <c r="CB320" s="519"/>
      <c r="CC320" s="519"/>
      <c r="CD320" s="519"/>
      <c r="CE320" s="519"/>
      <c r="CF320" s="519"/>
      <c r="CG320" s="519"/>
      <c r="CH320" s="519"/>
      <c r="CI320" s="519"/>
      <c r="CJ320" s="519"/>
      <c r="CK320" s="519"/>
      <c r="CL320" s="519"/>
      <c r="CM320" s="519"/>
      <c r="CN320" s="519"/>
      <c r="CO320" s="519"/>
      <c r="CP320" s="519"/>
      <c r="CQ320" s="519"/>
      <c r="CR320" s="519"/>
      <c r="CS320" s="519"/>
      <c r="CT320" s="519"/>
      <c r="CU320" s="519"/>
      <c r="CV320" s="519"/>
      <c r="CW320" s="519"/>
      <c r="CX320" s="519"/>
      <c r="CY320" s="519"/>
      <c r="CZ320" s="519"/>
      <c r="DA320" s="114"/>
      <c r="DB320" s="107"/>
      <c r="DC320" s="107"/>
      <c r="DD320" s="107"/>
      <c r="DE320" s="107"/>
    </row>
    <row r="321" spans="1:109" ht="1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7"/>
      <c r="CS321" s="107"/>
      <c r="CT321" s="107"/>
      <c r="CU321" s="107"/>
      <c r="CV321" s="107"/>
      <c r="CW321" s="107"/>
      <c r="CX321" s="107"/>
      <c r="CY321" s="107"/>
      <c r="CZ321" s="107"/>
      <c r="DA321" s="107"/>
      <c r="DB321" s="107"/>
      <c r="DC321" s="107"/>
      <c r="DD321" s="107"/>
      <c r="DE321" s="107"/>
    </row>
    <row r="322" spans="1:109" ht="12.75" customHeight="1">
      <c r="A322" s="511" t="s">
        <v>202</v>
      </c>
      <c r="B322" s="511"/>
      <c r="C322" s="511"/>
      <c r="D322" s="511"/>
      <c r="E322" s="511"/>
      <c r="F322" s="511"/>
      <c r="G322" s="511"/>
      <c r="H322" s="511" t="s">
        <v>260</v>
      </c>
      <c r="I322" s="511"/>
      <c r="J322" s="511"/>
      <c r="K322" s="511"/>
      <c r="L322" s="511"/>
      <c r="M322" s="511"/>
      <c r="N322" s="511"/>
      <c r="O322" s="511"/>
      <c r="P322" s="511"/>
      <c r="Q322" s="511"/>
      <c r="R322" s="511"/>
      <c r="S322" s="511"/>
      <c r="T322" s="511"/>
      <c r="U322" s="511"/>
      <c r="V322" s="511"/>
      <c r="W322" s="511"/>
      <c r="X322" s="511"/>
      <c r="Y322" s="511"/>
      <c r="Z322" s="511"/>
      <c r="AA322" s="511"/>
      <c r="AB322" s="511"/>
      <c r="AC322" s="511"/>
      <c r="AD322" s="511"/>
      <c r="AE322" s="511"/>
      <c r="AF322" s="511"/>
      <c r="AG322" s="511"/>
      <c r="AH322" s="511"/>
      <c r="AI322" s="511"/>
      <c r="AJ322" s="511"/>
      <c r="AK322" s="511"/>
      <c r="AL322" s="511"/>
      <c r="AM322" s="511"/>
      <c r="AN322" s="511"/>
      <c r="AO322" s="511"/>
      <c r="AP322" s="511"/>
      <c r="AQ322" s="511"/>
      <c r="AR322" s="511"/>
      <c r="AS322" s="511"/>
      <c r="AT322" s="511"/>
      <c r="AU322" s="511"/>
      <c r="AV322" s="511"/>
      <c r="AW322" s="511"/>
      <c r="AX322" s="511"/>
      <c r="AY322" s="511"/>
      <c r="AZ322" s="511"/>
      <c r="BA322" s="511"/>
      <c r="BB322" s="511"/>
      <c r="BC322" s="511"/>
      <c r="BD322" s="511"/>
      <c r="BE322" s="511"/>
      <c r="BF322" s="511"/>
      <c r="BG322" s="511"/>
      <c r="BH322" s="511"/>
      <c r="BI322" s="511"/>
      <c r="BJ322" s="511"/>
      <c r="BK322" s="511"/>
      <c r="BL322" s="511"/>
      <c r="BM322" s="511"/>
      <c r="BN322" s="511"/>
      <c r="BO322" s="511"/>
      <c r="BP322" s="511"/>
      <c r="BQ322" s="511"/>
      <c r="BR322" s="511"/>
      <c r="BS322" s="511"/>
      <c r="BT322" s="513" t="s">
        <v>346</v>
      </c>
      <c r="BU322" s="514"/>
      <c r="BV322" s="514"/>
      <c r="BW322" s="514"/>
      <c r="BX322" s="514"/>
      <c r="BY322" s="514"/>
      <c r="BZ322" s="514"/>
      <c r="CA322" s="514"/>
      <c r="CB322" s="514"/>
      <c r="CC322" s="514"/>
      <c r="CD322" s="514"/>
      <c r="CE322" s="514"/>
      <c r="CF322" s="514"/>
      <c r="CG322" s="514"/>
      <c r="CH322" s="514"/>
      <c r="CI322" s="515"/>
      <c r="CJ322" s="513" t="s">
        <v>347</v>
      </c>
      <c r="CK322" s="514"/>
      <c r="CL322" s="514"/>
      <c r="CM322" s="514"/>
      <c r="CN322" s="514"/>
      <c r="CO322" s="514"/>
      <c r="CP322" s="514"/>
      <c r="CQ322" s="514"/>
      <c r="CR322" s="514"/>
      <c r="CS322" s="514"/>
      <c r="CT322" s="514"/>
      <c r="CU322" s="514"/>
      <c r="CV322" s="514"/>
      <c r="CW322" s="514"/>
      <c r="CX322" s="514"/>
      <c r="CY322" s="514"/>
      <c r="CZ322" s="514"/>
      <c r="DA322" s="515"/>
      <c r="DB322" s="107"/>
      <c r="DC322" s="107"/>
      <c r="DD322" s="107"/>
      <c r="DE322" s="107"/>
    </row>
    <row r="323" spans="1:109" ht="12.75" customHeight="1">
      <c r="A323" s="512">
        <v>1</v>
      </c>
      <c r="B323" s="512"/>
      <c r="C323" s="512"/>
      <c r="D323" s="512"/>
      <c r="E323" s="512"/>
      <c r="F323" s="512"/>
      <c r="G323" s="512"/>
      <c r="H323" s="512">
        <v>2</v>
      </c>
      <c r="I323" s="512"/>
      <c r="J323" s="512"/>
      <c r="K323" s="512"/>
      <c r="L323" s="512"/>
      <c r="M323" s="512"/>
      <c r="N323" s="512"/>
      <c r="O323" s="512"/>
      <c r="P323" s="512"/>
      <c r="Q323" s="512"/>
      <c r="R323" s="512"/>
      <c r="S323" s="512"/>
      <c r="T323" s="512"/>
      <c r="U323" s="512"/>
      <c r="V323" s="512"/>
      <c r="W323" s="512"/>
      <c r="X323" s="512"/>
      <c r="Y323" s="512"/>
      <c r="Z323" s="512"/>
      <c r="AA323" s="512"/>
      <c r="AB323" s="512"/>
      <c r="AC323" s="512"/>
      <c r="AD323" s="512"/>
      <c r="AE323" s="512"/>
      <c r="AF323" s="512"/>
      <c r="AG323" s="512"/>
      <c r="AH323" s="512"/>
      <c r="AI323" s="512"/>
      <c r="AJ323" s="512"/>
      <c r="AK323" s="512"/>
      <c r="AL323" s="512"/>
      <c r="AM323" s="512"/>
      <c r="AN323" s="512"/>
      <c r="AO323" s="512"/>
      <c r="AP323" s="512"/>
      <c r="AQ323" s="512"/>
      <c r="AR323" s="512"/>
      <c r="AS323" s="512"/>
      <c r="AT323" s="512"/>
      <c r="AU323" s="512"/>
      <c r="AV323" s="512"/>
      <c r="AW323" s="512"/>
      <c r="AX323" s="512"/>
      <c r="AY323" s="512"/>
      <c r="AZ323" s="512"/>
      <c r="BA323" s="512"/>
      <c r="BB323" s="512"/>
      <c r="BC323" s="512"/>
      <c r="BD323" s="512"/>
      <c r="BE323" s="512"/>
      <c r="BF323" s="512"/>
      <c r="BG323" s="512"/>
      <c r="BH323" s="512"/>
      <c r="BI323" s="512"/>
      <c r="BJ323" s="512"/>
      <c r="BK323" s="512"/>
      <c r="BL323" s="512"/>
      <c r="BM323" s="512"/>
      <c r="BN323" s="512"/>
      <c r="BO323" s="512"/>
      <c r="BP323" s="512"/>
      <c r="BQ323" s="512"/>
      <c r="BR323" s="512"/>
      <c r="BS323" s="512"/>
      <c r="BT323" s="516">
        <v>3</v>
      </c>
      <c r="BU323" s="517"/>
      <c r="BV323" s="517"/>
      <c r="BW323" s="517"/>
      <c r="BX323" s="517"/>
      <c r="BY323" s="517"/>
      <c r="BZ323" s="517"/>
      <c r="CA323" s="517"/>
      <c r="CB323" s="517"/>
      <c r="CC323" s="517"/>
      <c r="CD323" s="517"/>
      <c r="CE323" s="517"/>
      <c r="CF323" s="517"/>
      <c r="CG323" s="517"/>
      <c r="CH323" s="517"/>
      <c r="CI323" s="518"/>
      <c r="CJ323" s="516">
        <v>4</v>
      </c>
      <c r="CK323" s="517"/>
      <c r="CL323" s="517"/>
      <c r="CM323" s="517"/>
      <c r="CN323" s="517"/>
      <c r="CO323" s="517"/>
      <c r="CP323" s="517"/>
      <c r="CQ323" s="517"/>
      <c r="CR323" s="517"/>
      <c r="CS323" s="517"/>
      <c r="CT323" s="517"/>
      <c r="CU323" s="517"/>
      <c r="CV323" s="517"/>
      <c r="CW323" s="517"/>
      <c r="CX323" s="517"/>
      <c r="CY323" s="517"/>
      <c r="CZ323" s="517"/>
      <c r="DA323" s="518"/>
      <c r="DB323" s="107"/>
      <c r="DC323" s="107"/>
      <c r="DD323" s="107"/>
      <c r="DE323" s="107"/>
    </row>
    <row r="324" spans="1:109" ht="12.75" customHeight="1">
      <c r="A324" s="493" t="s">
        <v>208</v>
      </c>
      <c r="B324" s="493"/>
      <c r="C324" s="493"/>
      <c r="D324" s="493"/>
      <c r="E324" s="493"/>
      <c r="F324" s="493"/>
      <c r="G324" s="493"/>
      <c r="H324" s="484" t="s">
        <v>348</v>
      </c>
      <c r="I324" s="484"/>
      <c r="J324" s="484"/>
      <c r="K324" s="484"/>
      <c r="L324" s="484"/>
      <c r="M324" s="484"/>
      <c r="N324" s="484"/>
      <c r="O324" s="484"/>
      <c r="P324" s="484"/>
      <c r="Q324" s="484"/>
      <c r="R324" s="484"/>
      <c r="S324" s="484"/>
      <c r="T324" s="484"/>
      <c r="U324" s="484"/>
      <c r="V324" s="484"/>
      <c r="W324" s="484"/>
      <c r="X324" s="484"/>
      <c r="Y324" s="484"/>
      <c r="Z324" s="484"/>
      <c r="AA324" s="484"/>
      <c r="AB324" s="484"/>
      <c r="AC324" s="484"/>
      <c r="AD324" s="484"/>
      <c r="AE324" s="484"/>
      <c r="AF324" s="484"/>
      <c r="AG324" s="484"/>
      <c r="AH324" s="484"/>
      <c r="AI324" s="484"/>
      <c r="AJ324" s="484"/>
      <c r="AK324" s="484"/>
      <c r="AL324" s="484"/>
      <c r="AM324" s="484"/>
      <c r="AN324" s="484"/>
      <c r="AO324" s="484"/>
      <c r="AP324" s="484"/>
      <c r="AQ324" s="484"/>
      <c r="AR324" s="484"/>
      <c r="AS324" s="484"/>
      <c r="AT324" s="484"/>
      <c r="AU324" s="484"/>
      <c r="AV324" s="484"/>
      <c r="AW324" s="484"/>
      <c r="AX324" s="484"/>
      <c r="AY324" s="484"/>
      <c r="AZ324" s="484"/>
      <c r="BA324" s="484"/>
      <c r="BB324" s="484"/>
      <c r="BC324" s="484"/>
      <c r="BD324" s="484"/>
      <c r="BE324" s="484"/>
      <c r="BF324" s="484"/>
      <c r="BG324" s="484"/>
      <c r="BH324" s="484"/>
      <c r="BI324" s="484"/>
      <c r="BJ324" s="484"/>
      <c r="BK324" s="484"/>
      <c r="BL324" s="484"/>
      <c r="BM324" s="484"/>
      <c r="BN324" s="484"/>
      <c r="BO324" s="484"/>
      <c r="BP324" s="484"/>
      <c r="BQ324" s="484"/>
      <c r="BR324" s="484"/>
      <c r="BS324" s="484"/>
      <c r="BT324" s="523">
        <v>1</v>
      </c>
      <c r="BU324" s="524"/>
      <c r="BV324" s="524"/>
      <c r="BW324" s="524"/>
      <c r="BX324" s="524"/>
      <c r="BY324" s="524"/>
      <c r="BZ324" s="524"/>
      <c r="CA324" s="524"/>
      <c r="CB324" s="524"/>
      <c r="CC324" s="524"/>
      <c r="CD324" s="524"/>
      <c r="CE324" s="524"/>
      <c r="CF324" s="524"/>
      <c r="CG324" s="524"/>
      <c r="CH324" s="524"/>
      <c r="CI324" s="525"/>
      <c r="CJ324" s="523">
        <v>17870.4</v>
      </c>
      <c r="CK324" s="524"/>
      <c r="CL324" s="524"/>
      <c r="CM324" s="524"/>
      <c r="CN324" s="524"/>
      <c r="CO324" s="524"/>
      <c r="CP324" s="524"/>
      <c r="CQ324" s="524"/>
      <c r="CR324" s="524"/>
      <c r="CS324" s="524"/>
      <c r="CT324" s="524"/>
      <c r="CU324" s="524"/>
      <c r="CV324" s="524"/>
      <c r="CW324" s="524"/>
      <c r="CX324" s="524"/>
      <c r="CY324" s="524"/>
      <c r="CZ324" s="524"/>
      <c r="DA324" s="525"/>
      <c r="DB324" s="107"/>
      <c r="DC324" s="107"/>
      <c r="DD324" s="107"/>
      <c r="DE324" s="107"/>
    </row>
    <row r="325" spans="1:109" ht="12.75" customHeight="1">
      <c r="A325" s="493" t="s">
        <v>220</v>
      </c>
      <c r="B325" s="493"/>
      <c r="C325" s="493"/>
      <c r="D325" s="493"/>
      <c r="E325" s="493"/>
      <c r="F325" s="493"/>
      <c r="G325" s="493"/>
      <c r="H325" s="484" t="s">
        <v>349</v>
      </c>
      <c r="I325" s="484"/>
      <c r="J325" s="484"/>
      <c r="K325" s="484"/>
      <c r="L325" s="484"/>
      <c r="M325" s="484"/>
      <c r="N325" s="484"/>
      <c r="O325" s="484"/>
      <c r="P325" s="484"/>
      <c r="Q325" s="484"/>
      <c r="R325" s="484"/>
      <c r="S325" s="484"/>
      <c r="T325" s="484"/>
      <c r="U325" s="484"/>
      <c r="V325" s="484"/>
      <c r="W325" s="484"/>
      <c r="X325" s="484"/>
      <c r="Y325" s="484"/>
      <c r="Z325" s="484"/>
      <c r="AA325" s="484"/>
      <c r="AB325" s="484"/>
      <c r="AC325" s="484"/>
      <c r="AD325" s="484"/>
      <c r="AE325" s="484"/>
      <c r="AF325" s="484"/>
      <c r="AG325" s="484"/>
      <c r="AH325" s="484"/>
      <c r="AI325" s="484"/>
      <c r="AJ325" s="484"/>
      <c r="AK325" s="484"/>
      <c r="AL325" s="484"/>
      <c r="AM325" s="484"/>
      <c r="AN325" s="484"/>
      <c r="AO325" s="484"/>
      <c r="AP325" s="484"/>
      <c r="AQ325" s="484"/>
      <c r="AR325" s="484"/>
      <c r="AS325" s="484"/>
      <c r="AT325" s="484"/>
      <c r="AU325" s="484"/>
      <c r="AV325" s="484"/>
      <c r="AW325" s="484"/>
      <c r="AX325" s="484"/>
      <c r="AY325" s="484"/>
      <c r="AZ325" s="484"/>
      <c r="BA325" s="484"/>
      <c r="BB325" s="484"/>
      <c r="BC325" s="484"/>
      <c r="BD325" s="484"/>
      <c r="BE325" s="484"/>
      <c r="BF325" s="484"/>
      <c r="BG325" s="484"/>
      <c r="BH325" s="484"/>
      <c r="BI325" s="484"/>
      <c r="BJ325" s="484"/>
      <c r="BK325" s="484"/>
      <c r="BL325" s="484"/>
      <c r="BM325" s="484"/>
      <c r="BN325" s="484"/>
      <c r="BO325" s="484"/>
      <c r="BP325" s="484"/>
      <c r="BQ325" s="484"/>
      <c r="BR325" s="484"/>
      <c r="BS325" s="484"/>
      <c r="BT325" s="523">
        <v>1</v>
      </c>
      <c r="BU325" s="524"/>
      <c r="BV325" s="524"/>
      <c r="BW325" s="524"/>
      <c r="BX325" s="524"/>
      <c r="BY325" s="524"/>
      <c r="BZ325" s="524"/>
      <c r="CA325" s="524"/>
      <c r="CB325" s="524"/>
      <c r="CC325" s="524"/>
      <c r="CD325" s="524"/>
      <c r="CE325" s="524"/>
      <c r="CF325" s="524"/>
      <c r="CG325" s="524"/>
      <c r="CH325" s="524"/>
      <c r="CI325" s="525"/>
      <c r="CJ325" s="523">
        <v>24000</v>
      </c>
      <c r="CK325" s="524"/>
      <c r="CL325" s="524"/>
      <c r="CM325" s="524"/>
      <c r="CN325" s="524"/>
      <c r="CO325" s="524"/>
      <c r="CP325" s="524"/>
      <c r="CQ325" s="524"/>
      <c r="CR325" s="524"/>
      <c r="CS325" s="524"/>
      <c r="CT325" s="524"/>
      <c r="CU325" s="524"/>
      <c r="CV325" s="524"/>
      <c r="CW325" s="524"/>
      <c r="CX325" s="524"/>
      <c r="CY325" s="524"/>
      <c r="CZ325" s="524"/>
      <c r="DA325" s="525"/>
      <c r="DB325" s="107"/>
      <c r="DC325" s="107"/>
      <c r="DD325" s="107"/>
      <c r="DE325" s="107"/>
    </row>
    <row r="326" spans="1:109" ht="12.75" customHeight="1">
      <c r="A326" s="493" t="s">
        <v>221</v>
      </c>
      <c r="B326" s="493"/>
      <c r="C326" s="493"/>
      <c r="D326" s="493"/>
      <c r="E326" s="493"/>
      <c r="F326" s="493"/>
      <c r="G326" s="493"/>
      <c r="H326" s="484" t="s">
        <v>350</v>
      </c>
      <c r="I326" s="484"/>
      <c r="J326" s="484"/>
      <c r="K326" s="484"/>
      <c r="L326" s="484"/>
      <c r="M326" s="484"/>
      <c r="N326" s="484"/>
      <c r="O326" s="484"/>
      <c r="P326" s="484"/>
      <c r="Q326" s="484"/>
      <c r="R326" s="484"/>
      <c r="S326" s="484"/>
      <c r="T326" s="484"/>
      <c r="U326" s="484"/>
      <c r="V326" s="484"/>
      <c r="W326" s="484"/>
      <c r="X326" s="484"/>
      <c r="Y326" s="484"/>
      <c r="Z326" s="484"/>
      <c r="AA326" s="484"/>
      <c r="AB326" s="484"/>
      <c r="AC326" s="484"/>
      <c r="AD326" s="484"/>
      <c r="AE326" s="484"/>
      <c r="AF326" s="484"/>
      <c r="AG326" s="484"/>
      <c r="AH326" s="484"/>
      <c r="AI326" s="484"/>
      <c r="AJ326" s="484"/>
      <c r="AK326" s="484"/>
      <c r="AL326" s="484"/>
      <c r="AM326" s="484"/>
      <c r="AN326" s="484"/>
      <c r="AO326" s="484"/>
      <c r="AP326" s="484"/>
      <c r="AQ326" s="484"/>
      <c r="AR326" s="484"/>
      <c r="AS326" s="484"/>
      <c r="AT326" s="484"/>
      <c r="AU326" s="484"/>
      <c r="AV326" s="484"/>
      <c r="AW326" s="484"/>
      <c r="AX326" s="484"/>
      <c r="AY326" s="484"/>
      <c r="AZ326" s="484"/>
      <c r="BA326" s="484"/>
      <c r="BB326" s="484"/>
      <c r="BC326" s="484"/>
      <c r="BD326" s="484"/>
      <c r="BE326" s="484"/>
      <c r="BF326" s="484"/>
      <c r="BG326" s="484"/>
      <c r="BH326" s="484"/>
      <c r="BI326" s="484"/>
      <c r="BJ326" s="484"/>
      <c r="BK326" s="484"/>
      <c r="BL326" s="484"/>
      <c r="BM326" s="484"/>
      <c r="BN326" s="484"/>
      <c r="BO326" s="484"/>
      <c r="BP326" s="484"/>
      <c r="BQ326" s="484"/>
      <c r="BR326" s="484"/>
      <c r="BS326" s="484"/>
      <c r="BT326" s="513">
        <v>1</v>
      </c>
      <c r="BU326" s="514"/>
      <c r="BV326" s="514"/>
      <c r="BW326" s="514"/>
      <c r="BX326" s="514"/>
      <c r="BY326" s="514"/>
      <c r="BZ326" s="514"/>
      <c r="CA326" s="514"/>
      <c r="CB326" s="514"/>
      <c r="CC326" s="514"/>
      <c r="CD326" s="514"/>
      <c r="CE326" s="514"/>
      <c r="CF326" s="514"/>
      <c r="CG326" s="514"/>
      <c r="CH326" s="514"/>
      <c r="CI326" s="515"/>
      <c r="CJ326" s="513">
        <v>44804.16</v>
      </c>
      <c r="CK326" s="514"/>
      <c r="CL326" s="514"/>
      <c r="CM326" s="514"/>
      <c r="CN326" s="514"/>
      <c r="CO326" s="514"/>
      <c r="CP326" s="514"/>
      <c r="CQ326" s="514"/>
      <c r="CR326" s="514"/>
      <c r="CS326" s="514"/>
      <c r="CT326" s="514"/>
      <c r="CU326" s="514"/>
      <c r="CV326" s="514"/>
      <c r="CW326" s="514"/>
      <c r="CX326" s="514"/>
      <c r="CY326" s="514"/>
      <c r="CZ326" s="514"/>
      <c r="DA326" s="515"/>
      <c r="DB326" s="107"/>
      <c r="DC326" s="107"/>
      <c r="DD326" s="107"/>
      <c r="DE326" s="107"/>
    </row>
    <row r="327" spans="1:109" ht="12.75" customHeight="1">
      <c r="A327" s="493" t="s">
        <v>351</v>
      </c>
      <c r="B327" s="493"/>
      <c r="C327" s="493"/>
      <c r="D327" s="493"/>
      <c r="E327" s="493"/>
      <c r="F327" s="493"/>
      <c r="G327" s="493"/>
      <c r="H327" s="484" t="s">
        <v>352</v>
      </c>
      <c r="I327" s="484"/>
      <c r="J327" s="484"/>
      <c r="K327" s="484"/>
      <c r="L327" s="484"/>
      <c r="M327" s="484"/>
      <c r="N327" s="484"/>
      <c r="O327" s="484"/>
      <c r="P327" s="484"/>
      <c r="Q327" s="484"/>
      <c r="R327" s="484"/>
      <c r="S327" s="484"/>
      <c r="T327" s="484"/>
      <c r="U327" s="484"/>
      <c r="V327" s="484"/>
      <c r="W327" s="484"/>
      <c r="X327" s="484"/>
      <c r="Y327" s="484"/>
      <c r="Z327" s="484"/>
      <c r="AA327" s="484"/>
      <c r="AB327" s="484"/>
      <c r="AC327" s="484"/>
      <c r="AD327" s="484"/>
      <c r="AE327" s="484"/>
      <c r="AF327" s="484"/>
      <c r="AG327" s="484"/>
      <c r="AH327" s="484"/>
      <c r="AI327" s="484"/>
      <c r="AJ327" s="484"/>
      <c r="AK327" s="484"/>
      <c r="AL327" s="484"/>
      <c r="AM327" s="484"/>
      <c r="AN327" s="484"/>
      <c r="AO327" s="484"/>
      <c r="AP327" s="484"/>
      <c r="AQ327" s="484"/>
      <c r="AR327" s="484"/>
      <c r="AS327" s="484"/>
      <c r="AT327" s="484"/>
      <c r="AU327" s="484"/>
      <c r="AV327" s="484"/>
      <c r="AW327" s="484"/>
      <c r="AX327" s="484"/>
      <c r="AY327" s="484"/>
      <c r="AZ327" s="484"/>
      <c r="BA327" s="484"/>
      <c r="BB327" s="484"/>
      <c r="BC327" s="484"/>
      <c r="BD327" s="484"/>
      <c r="BE327" s="484"/>
      <c r="BF327" s="484"/>
      <c r="BG327" s="484"/>
      <c r="BH327" s="484"/>
      <c r="BI327" s="484"/>
      <c r="BJ327" s="484"/>
      <c r="BK327" s="484"/>
      <c r="BL327" s="484"/>
      <c r="BM327" s="484"/>
      <c r="BN327" s="484"/>
      <c r="BO327" s="484"/>
      <c r="BP327" s="484"/>
      <c r="BQ327" s="484"/>
      <c r="BR327" s="484"/>
      <c r="BS327" s="484"/>
      <c r="BT327" s="513">
        <v>1</v>
      </c>
      <c r="BU327" s="514"/>
      <c r="BV327" s="514"/>
      <c r="BW327" s="514"/>
      <c r="BX327" s="514"/>
      <c r="BY327" s="514"/>
      <c r="BZ327" s="514"/>
      <c r="CA327" s="514"/>
      <c r="CB327" s="514"/>
      <c r="CC327" s="514"/>
      <c r="CD327" s="514"/>
      <c r="CE327" s="514"/>
      <c r="CF327" s="514"/>
      <c r="CG327" s="514"/>
      <c r="CH327" s="514"/>
      <c r="CI327" s="515"/>
      <c r="CJ327" s="513">
        <v>79923.38</v>
      </c>
      <c r="CK327" s="514"/>
      <c r="CL327" s="514"/>
      <c r="CM327" s="514"/>
      <c r="CN327" s="514"/>
      <c r="CO327" s="514"/>
      <c r="CP327" s="514"/>
      <c r="CQ327" s="514"/>
      <c r="CR327" s="514"/>
      <c r="CS327" s="514"/>
      <c r="CT327" s="514"/>
      <c r="CU327" s="514"/>
      <c r="CV327" s="514"/>
      <c r="CW327" s="514"/>
      <c r="CX327" s="514"/>
      <c r="CY327" s="514"/>
      <c r="CZ327" s="514"/>
      <c r="DA327" s="515"/>
      <c r="DB327" s="107"/>
      <c r="DC327" s="107"/>
      <c r="DD327" s="107"/>
      <c r="DE327" s="107"/>
    </row>
    <row r="328" spans="1:109" ht="12.75" customHeight="1">
      <c r="A328" s="493" t="s">
        <v>332</v>
      </c>
      <c r="B328" s="493"/>
      <c r="C328" s="493"/>
      <c r="D328" s="493"/>
      <c r="E328" s="493"/>
      <c r="F328" s="493"/>
      <c r="G328" s="493"/>
      <c r="H328" s="484" t="s">
        <v>353</v>
      </c>
      <c r="I328" s="484"/>
      <c r="J328" s="484"/>
      <c r="K328" s="484"/>
      <c r="L328" s="484"/>
      <c r="M328" s="484"/>
      <c r="N328" s="484"/>
      <c r="O328" s="484"/>
      <c r="P328" s="484"/>
      <c r="Q328" s="484"/>
      <c r="R328" s="484"/>
      <c r="S328" s="484"/>
      <c r="T328" s="484"/>
      <c r="U328" s="484"/>
      <c r="V328" s="484"/>
      <c r="W328" s="484"/>
      <c r="X328" s="484"/>
      <c r="Y328" s="484"/>
      <c r="Z328" s="484"/>
      <c r="AA328" s="484"/>
      <c r="AB328" s="484"/>
      <c r="AC328" s="484"/>
      <c r="AD328" s="484"/>
      <c r="AE328" s="484"/>
      <c r="AF328" s="484"/>
      <c r="AG328" s="484"/>
      <c r="AH328" s="484"/>
      <c r="AI328" s="484"/>
      <c r="AJ328" s="484"/>
      <c r="AK328" s="484"/>
      <c r="AL328" s="484"/>
      <c r="AM328" s="484"/>
      <c r="AN328" s="484"/>
      <c r="AO328" s="484"/>
      <c r="AP328" s="484"/>
      <c r="AQ328" s="484"/>
      <c r="AR328" s="484"/>
      <c r="AS328" s="484"/>
      <c r="AT328" s="484"/>
      <c r="AU328" s="484"/>
      <c r="AV328" s="484"/>
      <c r="AW328" s="484"/>
      <c r="AX328" s="484"/>
      <c r="AY328" s="484"/>
      <c r="AZ328" s="484"/>
      <c r="BA328" s="484"/>
      <c r="BB328" s="484"/>
      <c r="BC328" s="484"/>
      <c r="BD328" s="484"/>
      <c r="BE328" s="484"/>
      <c r="BF328" s="484"/>
      <c r="BG328" s="484"/>
      <c r="BH328" s="484"/>
      <c r="BI328" s="484"/>
      <c r="BJ328" s="484"/>
      <c r="BK328" s="484"/>
      <c r="BL328" s="484"/>
      <c r="BM328" s="484"/>
      <c r="BN328" s="484"/>
      <c r="BO328" s="484"/>
      <c r="BP328" s="484"/>
      <c r="BQ328" s="484"/>
      <c r="BR328" s="484"/>
      <c r="BS328" s="484"/>
      <c r="BT328" s="513">
        <v>1</v>
      </c>
      <c r="BU328" s="514"/>
      <c r="BV328" s="514"/>
      <c r="BW328" s="514"/>
      <c r="BX328" s="514"/>
      <c r="BY328" s="514"/>
      <c r="BZ328" s="514"/>
      <c r="CA328" s="514"/>
      <c r="CB328" s="514"/>
      <c r="CC328" s="514"/>
      <c r="CD328" s="514"/>
      <c r="CE328" s="514"/>
      <c r="CF328" s="514"/>
      <c r="CG328" s="514"/>
      <c r="CH328" s="514"/>
      <c r="CI328" s="515"/>
      <c r="CJ328" s="513">
        <v>23481</v>
      </c>
      <c r="CK328" s="514"/>
      <c r="CL328" s="514"/>
      <c r="CM328" s="514"/>
      <c r="CN328" s="514"/>
      <c r="CO328" s="514"/>
      <c r="CP328" s="514"/>
      <c r="CQ328" s="514"/>
      <c r="CR328" s="514"/>
      <c r="CS328" s="514"/>
      <c r="CT328" s="514"/>
      <c r="CU328" s="514"/>
      <c r="CV328" s="514"/>
      <c r="CW328" s="514"/>
      <c r="CX328" s="514"/>
      <c r="CY328" s="514"/>
      <c r="CZ328" s="514"/>
      <c r="DA328" s="515"/>
      <c r="DB328" s="107"/>
      <c r="DC328" s="107"/>
      <c r="DD328" s="107"/>
      <c r="DE328" s="107"/>
    </row>
    <row r="329" spans="1:109" ht="12.75" customHeight="1">
      <c r="A329" s="493" t="s">
        <v>354</v>
      </c>
      <c r="B329" s="493"/>
      <c r="C329" s="493"/>
      <c r="D329" s="493"/>
      <c r="E329" s="493"/>
      <c r="F329" s="493"/>
      <c r="G329" s="493"/>
      <c r="H329" s="484" t="s">
        <v>355</v>
      </c>
      <c r="I329" s="484"/>
      <c r="J329" s="484"/>
      <c r="K329" s="484"/>
      <c r="L329" s="484"/>
      <c r="M329" s="484"/>
      <c r="N329" s="484"/>
      <c r="O329" s="484"/>
      <c r="P329" s="484"/>
      <c r="Q329" s="484"/>
      <c r="R329" s="484"/>
      <c r="S329" s="484"/>
      <c r="T329" s="484"/>
      <c r="U329" s="484"/>
      <c r="V329" s="484"/>
      <c r="W329" s="484"/>
      <c r="X329" s="484"/>
      <c r="Y329" s="484"/>
      <c r="Z329" s="484"/>
      <c r="AA329" s="484"/>
      <c r="AB329" s="484"/>
      <c r="AC329" s="484"/>
      <c r="AD329" s="484"/>
      <c r="AE329" s="484"/>
      <c r="AF329" s="484"/>
      <c r="AG329" s="484"/>
      <c r="AH329" s="484"/>
      <c r="AI329" s="484"/>
      <c r="AJ329" s="484"/>
      <c r="AK329" s="484"/>
      <c r="AL329" s="484"/>
      <c r="AM329" s="484"/>
      <c r="AN329" s="484"/>
      <c r="AO329" s="484"/>
      <c r="AP329" s="484"/>
      <c r="AQ329" s="484"/>
      <c r="AR329" s="484"/>
      <c r="AS329" s="484"/>
      <c r="AT329" s="484"/>
      <c r="AU329" s="484"/>
      <c r="AV329" s="484"/>
      <c r="AW329" s="484"/>
      <c r="AX329" s="484"/>
      <c r="AY329" s="484"/>
      <c r="AZ329" s="484"/>
      <c r="BA329" s="484"/>
      <c r="BB329" s="484"/>
      <c r="BC329" s="484"/>
      <c r="BD329" s="484"/>
      <c r="BE329" s="484"/>
      <c r="BF329" s="484"/>
      <c r="BG329" s="484"/>
      <c r="BH329" s="484"/>
      <c r="BI329" s="484"/>
      <c r="BJ329" s="484"/>
      <c r="BK329" s="484"/>
      <c r="BL329" s="484"/>
      <c r="BM329" s="484"/>
      <c r="BN329" s="484"/>
      <c r="BO329" s="484"/>
      <c r="BP329" s="484"/>
      <c r="BQ329" s="484"/>
      <c r="BR329" s="484"/>
      <c r="BS329" s="484"/>
      <c r="BT329" s="513">
        <v>1</v>
      </c>
      <c r="BU329" s="514"/>
      <c r="BV329" s="514"/>
      <c r="BW329" s="514"/>
      <c r="BX329" s="514"/>
      <c r="BY329" s="514"/>
      <c r="BZ329" s="514"/>
      <c r="CA329" s="514"/>
      <c r="CB329" s="514"/>
      <c r="CC329" s="514"/>
      <c r="CD329" s="514"/>
      <c r="CE329" s="514"/>
      <c r="CF329" s="514"/>
      <c r="CG329" s="514"/>
      <c r="CH329" s="514"/>
      <c r="CI329" s="515"/>
      <c r="CJ329" s="513">
        <v>27600</v>
      </c>
      <c r="CK329" s="514"/>
      <c r="CL329" s="514"/>
      <c r="CM329" s="514"/>
      <c r="CN329" s="514"/>
      <c r="CO329" s="514"/>
      <c r="CP329" s="514"/>
      <c r="CQ329" s="514"/>
      <c r="CR329" s="514"/>
      <c r="CS329" s="514"/>
      <c r="CT329" s="514"/>
      <c r="CU329" s="514"/>
      <c r="CV329" s="514"/>
      <c r="CW329" s="514"/>
      <c r="CX329" s="514"/>
      <c r="CY329" s="514"/>
      <c r="CZ329" s="514"/>
      <c r="DA329" s="515"/>
      <c r="DB329" s="107"/>
      <c r="DC329" s="107"/>
      <c r="DD329" s="107"/>
      <c r="DE329" s="107"/>
    </row>
    <row r="330" spans="1:109" ht="12.75" customHeight="1">
      <c r="A330" s="493" t="s">
        <v>356</v>
      </c>
      <c r="B330" s="493"/>
      <c r="C330" s="493"/>
      <c r="D330" s="493"/>
      <c r="E330" s="493"/>
      <c r="F330" s="493"/>
      <c r="G330" s="493"/>
      <c r="H330" s="484" t="s">
        <v>357</v>
      </c>
      <c r="I330" s="484"/>
      <c r="J330" s="484"/>
      <c r="K330" s="484"/>
      <c r="L330" s="484"/>
      <c r="M330" s="484"/>
      <c r="N330" s="484"/>
      <c r="O330" s="484"/>
      <c r="P330" s="484"/>
      <c r="Q330" s="484"/>
      <c r="R330" s="484"/>
      <c r="S330" s="484"/>
      <c r="T330" s="484"/>
      <c r="U330" s="484"/>
      <c r="V330" s="484"/>
      <c r="W330" s="484"/>
      <c r="X330" s="484"/>
      <c r="Y330" s="484"/>
      <c r="Z330" s="484"/>
      <c r="AA330" s="484"/>
      <c r="AB330" s="484"/>
      <c r="AC330" s="484"/>
      <c r="AD330" s="484"/>
      <c r="AE330" s="484"/>
      <c r="AF330" s="484"/>
      <c r="AG330" s="484"/>
      <c r="AH330" s="484"/>
      <c r="AI330" s="484"/>
      <c r="AJ330" s="484"/>
      <c r="AK330" s="484"/>
      <c r="AL330" s="484"/>
      <c r="AM330" s="484"/>
      <c r="AN330" s="484"/>
      <c r="AO330" s="484"/>
      <c r="AP330" s="484"/>
      <c r="AQ330" s="484"/>
      <c r="AR330" s="484"/>
      <c r="AS330" s="484"/>
      <c r="AT330" s="484"/>
      <c r="AU330" s="484"/>
      <c r="AV330" s="484"/>
      <c r="AW330" s="484"/>
      <c r="AX330" s="484"/>
      <c r="AY330" s="484"/>
      <c r="AZ330" s="484"/>
      <c r="BA330" s="484"/>
      <c r="BB330" s="484"/>
      <c r="BC330" s="484"/>
      <c r="BD330" s="484"/>
      <c r="BE330" s="484"/>
      <c r="BF330" s="484"/>
      <c r="BG330" s="484"/>
      <c r="BH330" s="484"/>
      <c r="BI330" s="484"/>
      <c r="BJ330" s="484"/>
      <c r="BK330" s="484"/>
      <c r="BL330" s="484"/>
      <c r="BM330" s="484"/>
      <c r="BN330" s="484"/>
      <c r="BO330" s="484"/>
      <c r="BP330" s="484"/>
      <c r="BQ330" s="484"/>
      <c r="BR330" s="484"/>
      <c r="BS330" s="484"/>
      <c r="BT330" s="513">
        <v>1</v>
      </c>
      <c r="BU330" s="514"/>
      <c r="BV330" s="514"/>
      <c r="BW330" s="514"/>
      <c r="BX330" s="514"/>
      <c r="BY330" s="514"/>
      <c r="BZ330" s="514"/>
      <c r="CA330" s="514"/>
      <c r="CB330" s="514"/>
      <c r="CC330" s="514"/>
      <c r="CD330" s="514"/>
      <c r="CE330" s="514"/>
      <c r="CF330" s="514"/>
      <c r="CG330" s="514"/>
      <c r="CH330" s="514"/>
      <c r="CI330" s="515"/>
      <c r="CJ330" s="513">
        <v>8335.2</v>
      </c>
      <c r="CK330" s="514"/>
      <c r="CL330" s="514"/>
      <c r="CM330" s="514"/>
      <c r="CN330" s="514"/>
      <c r="CO330" s="514"/>
      <c r="CP330" s="514"/>
      <c r="CQ330" s="514"/>
      <c r="CR330" s="514"/>
      <c r="CS330" s="514"/>
      <c r="CT330" s="514"/>
      <c r="CU330" s="514"/>
      <c r="CV330" s="514"/>
      <c r="CW330" s="514"/>
      <c r="CX330" s="514"/>
      <c r="CY330" s="514"/>
      <c r="CZ330" s="514"/>
      <c r="DA330" s="515"/>
      <c r="DB330" s="107"/>
      <c r="DC330" s="107"/>
      <c r="DD330" s="107"/>
      <c r="DE330" s="107"/>
    </row>
    <row r="331" spans="1:109" ht="12.75" customHeight="1">
      <c r="A331" s="493" t="s">
        <v>358</v>
      </c>
      <c r="B331" s="493"/>
      <c r="C331" s="493"/>
      <c r="D331" s="493"/>
      <c r="E331" s="493"/>
      <c r="F331" s="493"/>
      <c r="G331" s="493"/>
      <c r="H331" s="484" t="s">
        <v>359</v>
      </c>
      <c r="I331" s="484"/>
      <c r="J331" s="484"/>
      <c r="K331" s="484"/>
      <c r="L331" s="484"/>
      <c r="M331" s="484"/>
      <c r="N331" s="484"/>
      <c r="O331" s="484"/>
      <c r="P331" s="484"/>
      <c r="Q331" s="484"/>
      <c r="R331" s="484"/>
      <c r="S331" s="484"/>
      <c r="T331" s="484"/>
      <c r="U331" s="484"/>
      <c r="V331" s="484"/>
      <c r="W331" s="484"/>
      <c r="X331" s="484"/>
      <c r="Y331" s="484"/>
      <c r="Z331" s="484"/>
      <c r="AA331" s="484"/>
      <c r="AB331" s="484"/>
      <c r="AC331" s="484"/>
      <c r="AD331" s="484"/>
      <c r="AE331" s="484"/>
      <c r="AF331" s="484"/>
      <c r="AG331" s="484"/>
      <c r="AH331" s="484"/>
      <c r="AI331" s="484"/>
      <c r="AJ331" s="484"/>
      <c r="AK331" s="484"/>
      <c r="AL331" s="484"/>
      <c r="AM331" s="484"/>
      <c r="AN331" s="484"/>
      <c r="AO331" s="484"/>
      <c r="AP331" s="484"/>
      <c r="AQ331" s="484"/>
      <c r="AR331" s="484"/>
      <c r="AS331" s="484"/>
      <c r="AT331" s="484"/>
      <c r="AU331" s="484"/>
      <c r="AV331" s="484"/>
      <c r="AW331" s="484"/>
      <c r="AX331" s="484"/>
      <c r="AY331" s="484"/>
      <c r="AZ331" s="484"/>
      <c r="BA331" s="484"/>
      <c r="BB331" s="484"/>
      <c r="BC331" s="484"/>
      <c r="BD331" s="484"/>
      <c r="BE331" s="484"/>
      <c r="BF331" s="484"/>
      <c r="BG331" s="484"/>
      <c r="BH331" s="484"/>
      <c r="BI331" s="484"/>
      <c r="BJ331" s="484"/>
      <c r="BK331" s="484"/>
      <c r="BL331" s="484"/>
      <c r="BM331" s="484"/>
      <c r="BN331" s="484"/>
      <c r="BO331" s="484"/>
      <c r="BP331" s="484"/>
      <c r="BQ331" s="484"/>
      <c r="BR331" s="484"/>
      <c r="BS331" s="484"/>
      <c r="BT331" s="513">
        <v>1</v>
      </c>
      <c r="BU331" s="514"/>
      <c r="BV331" s="514"/>
      <c r="BW331" s="514"/>
      <c r="BX331" s="514"/>
      <c r="BY331" s="514"/>
      <c r="BZ331" s="514"/>
      <c r="CA331" s="514"/>
      <c r="CB331" s="514"/>
      <c r="CC331" s="514"/>
      <c r="CD331" s="514"/>
      <c r="CE331" s="514"/>
      <c r="CF331" s="514"/>
      <c r="CG331" s="514"/>
      <c r="CH331" s="514"/>
      <c r="CI331" s="515"/>
      <c r="CJ331" s="513">
        <v>4750</v>
      </c>
      <c r="CK331" s="514"/>
      <c r="CL331" s="514"/>
      <c r="CM331" s="514"/>
      <c r="CN331" s="514"/>
      <c r="CO331" s="514"/>
      <c r="CP331" s="514"/>
      <c r="CQ331" s="514"/>
      <c r="CR331" s="514"/>
      <c r="CS331" s="514"/>
      <c r="CT331" s="514"/>
      <c r="CU331" s="514"/>
      <c r="CV331" s="514"/>
      <c r="CW331" s="514"/>
      <c r="CX331" s="514"/>
      <c r="CY331" s="514"/>
      <c r="CZ331" s="514"/>
      <c r="DA331" s="515"/>
      <c r="DB331" s="107"/>
      <c r="DC331" s="107"/>
      <c r="DD331" s="107"/>
      <c r="DE331" s="107"/>
    </row>
    <row r="332" spans="1:109" ht="12.75" customHeight="1">
      <c r="A332" s="493" t="s">
        <v>334</v>
      </c>
      <c r="B332" s="493"/>
      <c r="C332" s="493"/>
      <c r="D332" s="493"/>
      <c r="E332" s="493"/>
      <c r="F332" s="493"/>
      <c r="G332" s="493"/>
      <c r="H332" s="484" t="s">
        <v>361</v>
      </c>
      <c r="I332" s="484"/>
      <c r="J332" s="484"/>
      <c r="K332" s="484"/>
      <c r="L332" s="484"/>
      <c r="M332" s="484"/>
      <c r="N332" s="484"/>
      <c r="O332" s="484"/>
      <c r="P332" s="484"/>
      <c r="Q332" s="484"/>
      <c r="R332" s="484"/>
      <c r="S332" s="484"/>
      <c r="T332" s="484"/>
      <c r="U332" s="484"/>
      <c r="V332" s="484"/>
      <c r="W332" s="484"/>
      <c r="X332" s="484"/>
      <c r="Y332" s="484"/>
      <c r="Z332" s="484"/>
      <c r="AA332" s="484"/>
      <c r="AB332" s="484"/>
      <c r="AC332" s="484"/>
      <c r="AD332" s="484"/>
      <c r="AE332" s="484"/>
      <c r="AF332" s="484"/>
      <c r="AG332" s="484"/>
      <c r="AH332" s="484"/>
      <c r="AI332" s="484"/>
      <c r="AJ332" s="484"/>
      <c r="AK332" s="484"/>
      <c r="AL332" s="484"/>
      <c r="AM332" s="484"/>
      <c r="AN332" s="484"/>
      <c r="AO332" s="484"/>
      <c r="AP332" s="484"/>
      <c r="AQ332" s="484"/>
      <c r="AR332" s="484"/>
      <c r="AS332" s="484"/>
      <c r="AT332" s="484"/>
      <c r="AU332" s="484"/>
      <c r="AV332" s="484"/>
      <c r="AW332" s="484"/>
      <c r="AX332" s="484"/>
      <c r="AY332" s="484"/>
      <c r="AZ332" s="484"/>
      <c r="BA332" s="484"/>
      <c r="BB332" s="484"/>
      <c r="BC332" s="484"/>
      <c r="BD332" s="484"/>
      <c r="BE332" s="484"/>
      <c r="BF332" s="484"/>
      <c r="BG332" s="484"/>
      <c r="BH332" s="484"/>
      <c r="BI332" s="484"/>
      <c r="BJ332" s="484"/>
      <c r="BK332" s="484"/>
      <c r="BL332" s="484"/>
      <c r="BM332" s="484"/>
      <c r="BN332" s="484"/>
      <c r="BO332" s="484"/>
      <c r="BP332" s="484"/>
      <c r="BQ332" s="484"/>
      <c r="BR332" s="484"/>
      <c r="BS332" s="484"/>
      <c r="BT332" s="513">
        <v>1</v>
      </c>
      <c r="BU332" s="514"/>
      <c r="BV332" s="514"/>
      <c r="BW332" s="514"/>
      <c r="BX332" s="514"/>
      <c r="BY332" s="514"/>
      <c r="BZ332" s="514"/>
      <c r="CA332" s="514"/>
      <c r="CB332" s="514"/>
      <c r="CC332" s="514"/>
      <c r="CD332" s="514"/>
      <c r="CE332" s="514"/>
      <c r="CF332" s="514"/>
      <c r="CG332" s="514"/>
      <c r="CH332" s="514"/>
      <c r="CI332" s="515"/>
      <c r="CJ332" s="513">
        <v>3750</v>
      </c>
      <c r="CK332" s="514"/>
      <c r="CL332" s="514"/>
      <c r="CM332" s="514"/>
      <c r="CN332" s="514"/>
      <c r="CO332" s="514"/>
      <c r="CP332" s="514"/>
      <c r="CQ332" s="514"/>
      <c r="CR332" s="514"/>
      <c r="CS332" s="514"/>
      <c r="CT332" s="514"/>
      <c r="CU332" s="514"/>
      <c r="CV332" s="514"/>
      <c r="CW332" s="514"/>
      <c r="CX332" s="514"/>
      <c r="CY332" s="514"/>
      <c r="CZ332" s="514"/>
      <c r="DA332" s="515"/>
      <c r="DB332" s="107"/>
      <c r="DC332" s="107"/>
      <c r="DD332" s="107"/>
      <c r="DE332" s="107"/>
    </row>
    <row r="333" spans="1:109" ht="12.75" customHeight="1">
      <c r="A333" s="493" t="s">
        <v>336</v>
      </c>
      <c r="B333" s="493"/>
      <c r="C333" s="493"/>
      <c r="D333" s="493"/>
      <c r="E333" s="493"/>
      <c r="F333" s="493"/>
      <c r="G333" s="493"/>
      <c r="H333" s="623" t="s">
        <v>362</v>
      </c>
      <c r="I333" s="623"/>
      <c r="J333" s="623"/>
      <c r="K333" s="623"/>
      <c r="L333" s="623"/>
      <c r="M333" s="623"/>
      <c r="N333" s="623"/>
      <c r="O333" s="623"/>
      <c r="P333" s="623"/>
      <c r="Q333" s="623"/>
      <c r="R333" s="623"/>
      <c r="S333" s="623"/>
      <c r="T333" s="623"/>
      <c r="U333" s="623"/>
      <c r="V333" s="623"/>
      <c r="W333" s="623"/>
      <c r="X333" s="623"/>
      <c r="Y333" s="623"/>
      <c r="Z333" s="623"/>
      <c r="AA333" s="623"/>
      <c r="AB333" s="623"/>
      <c r="AC333" s="623"/>
      <c r="AD333" s="623"/>
      <c r="AE333" s="623"/>
      <c r="AF333" s="623"/>
      <c r="AG333" s="623"/>
      <c r="AH333" s="623"/>
      <c r="AI333" s="623"/>
      <c r="AJ333" s="623"/>
      <c r="AK333" s="623"/>
      <c r="AL333" s="623"/>
      <c r="AM333" s="623"/>
      <c r="AN333" s="623"/>
      <c r="AO333" s="623"/>
      <c r="AP333" s="623"/>
      <c r="AQ333" s="623"/>
      <c r="AR333" s="623"/>
      <c r="AS333" s="623"/>
      <c r="AT333" s="623"/>
      <c r="AU333" s="623"/>
      <c r="AV333" s="623"/>
      <c r="AW333" s="623"/>
      <c r="AX333" s="623"/>
      <c r="AY333" s="623"/>
      <c r="AZ333" s="623"/>
      <c r="BA333" s="623"/>
      <c r="BB333" s="623"/>
      <c r="BC333" s="623"/>
      <c r="BD333" s="623"/>
      <c r="BE333" s="623"/>
      <c r="BF333" s="623"/>
      <c r="BG333" s="623"/>
      <c r="BH333" s="623"/>
      <c r="BI333" s="623"/>
      <c r="BJ333" s="623"/>
      <c r="BK333" s="623"/>
      <c r="BL333" s="623"/>
      <c r="BM333" s="623"/>
      <c r="BN333" s="623"/>
      <c r="BO333" s="623"/>
      <c r="BP333" s="623"/>
      <c r="BQ333" s="623"/>
      <c r="BR333" s="623"/>
      <c r="BS333" s="623"/>
      <c r="BT333" s="513">
        <v>1</v>
      </c>
      <c r="BU333" s="514"/>
      <c r="BV333" s="514"/>
      <c r="BW333" s="514"/>
      <c r="BX333" s="514"/>
      <c r="BY333" s="514"/>
      <c r="BZ333" s="514"/>
      <c r="CA333" s="514"/>
      <c r="CB333" s="514"/>
      <c r="CC333" s="514"/>
      <c r="CD333" s="514"/>
      <c r="CE333" s="514"/>
      <c r="CF333" s="514"/>
      <c r="CG333" s="514"/>
      <c r="CH333" s="514"/>
      <c r="CI333" s="515"/>
      <c r="CJ333" s="513">
        <f>1200+2520</f>
        <v>3720</v>
      </c>
      <c r="CK333" s="514"/>
      <c r="CL333" s="514"/>
      <c r="CM333" s="514"/>
      <c r="CN333" s="514"/>
      <c r="CO333" s="514"/>
      <c r="CP333" s="514"/>
      <c r="CQ333" s="514"/>
      <c r="CR333" s="514"/>
      <c r="CS333" s="514"/>
      <c r="CT333" s="514"/>
      <c r="CU333" s="514"/>
      <c r="CV333" s="514"/>
      <c r="CW333" s="514"/>
      <c r="CX333" s="514"/>
      <c r="CY333" s="514"/>
      <c r="CZ333" s="514"/>
      <c r="DA333" s="515"/>
      <c r="DB333" s="107"/>
      <c r="DC333" s="107"/>
      <c r="DD333" s="107"/>
      <c r="DE333" s="107"/>
    </row>
    <row r="334" spans="1:109" ht="12.75" customHeight="1">
      <c r="A334" s="493" t="s">
        <v>364</v>
      </c>
      <c r="B334" s="493"/>
      <c r="C334" s="493"/>
      <c r="D334" s="493"/>
      <c r="E334" s="493"/>
      <c r="F334" s="493"/>
      <c r="G334" s="493"/>
      <c r="H334" s="484" t="s">
        <v>365</v>
      </c>
      <c r="I334" s="484"/>
      <c r="J334" s="484"/>
      <c r="K334" s="484"/>
      <c r="L334" s="484"/>
      <c r="M334" s="484"/>
      <c r="N334" s="484"/>
      <c r="O334" s="484"/>
      <c r="P334" s="484"/>
      <c r="Q334" s="484"/>
      <c r="R334" s="484"/>
      <c r="S334" s="484"/>
      <c r="T334" s="484"/>
      <c r="U334" s="484"/>
      <c r="V334" s="484"/>
      <c r="W334" s="484"/>
      <c r="X334" s="484"/>
      <c r="Y334" s="484"/>
      <c r="Z334" s="484"/>
      <c r="AA334" s="484"/>
      <c r="AB334" s="484"/>
      <c r="AC334" s="484"/>
      <c r="AD334" s="484"/>
      <c r="AE334" s="484"/>
      <c r="AF334" s="484"/>
      <c r="AG334" s="484"/>
      <c r="AH334" s="484"/>
      <c r="AI334" s="484"/>
      <c r="AJ334" s="484"/>
      <c r="AK334" s="484"/>
      <c r="AL334" s="484"/>
      <c r="AM334" s="484"/>
      <c r="AN334" s="484"/>
      <c r="AO334" s="484"/>
      <c r="AP334" s="484"/>
      <c r="AQ334" s="484"/>
      <c r="AR334" s="484"/>
      <c r="AS334" s="484"/>
      <c r="AT334" s="484"/>
      <c r="AU334" s="484"/>
      <c r="AV334" s="484"/>
      <c r="AW334" s="484"/>
      <c r="AX334" s="484"/>
      <c r="AY334" s="484"/>
      <c r="AZ334" s="484"/>
      <c r="BA334" s="484"/>
      <c r="BB334" s="484"/>
      <c r="BC334" s="484"/>
      <c r="BD334" s="484"/>
      <c r="BE334" s="484"/>
      <c r="BF334" s="484"/>
      <c r="BG334" s="484"/>
      <c r="BH334" s="484"/>
      <c r="BI334" s="484"/>
      <c r="BJ334" s="484"/>
      <c r="BK334" s="484"/>
      <c r="BL334" s="484"/>
      <c r="BM334" s="484"/>
      <c r="BN334" s="484"/>
      <c r="BO334" s="484"/>
      <c r="BP334" s="484"/>
      <c r="BQ334" s="484"/>
      <c r="BR334" s="484"/>
      <c r="BS334" s="484"/>
      <c r="BT334" s="513"/>
      <c r="BU334" s="514"/>
      <c r="BV334" s="514"/>
      <c r="BW334" s="514"/>
      <c r="BX334" s="514"/>
      <c r="BY334" s="514"/>
      <c r="BZ334" s="514"/>
      <c r="CA334" s="514"/>
      <c r="CB334" s="514"/>
      <c r="CC334" s="514"/>
      <c r="CD334" s="514"/>
      <c r="CE334" s="514"/>
      <c r="CF334" s="514"/>
      <c r="CG334" s="514"/>
      <c r="CH334" s="514"/>
      <c r="CI334" s="515"/>
      <c r="CJ334" s="513" t="s">
        <v>366</v>
      </c>
      <c r="CK334" s="514"/>
      <c r="CL334" s="514"/>
      <c r="CM334" s="514"/>
      <c r="CN334" s="514"/>
      <c r="CO334" s="514"/>
      <c r="CP334" s="514"/>
      <c r="CQ334" s="514"/>
      <c r="CR334" s="514"/>
      <c r="CS334" s="514"/>
      <c r="CT334" s="514"/>
      <c r="CU334" s="514"/>
      <c r="CV334" s="514"/>
      <c r="CW334" s="514"/>
      <c r="CX334" s="514"/>
      <c r="CY334" s="514"/>
      <c r="CZ334" s="514"/>
      <c r="DA334" s="515"/>
      <c r="DB334" s="107"/>
      <c r="DC334" s="107"/>
      <c r="DD334" s="107"/>
      <c r="DE334" s="107"/>
    </row>
    <row r="335" spans="1:109" ht="12.75" customHeight="1">
      <c r="A335" s="493" t="s">
        <v>367</v>
      </c>
      <c r="B335" s="493"/>
      <c r="C335" s="493"/>
      <c r="D335" s="493"/>
      <c r="E335" s="493"/>
      <c r="F335" s="493"/>
      <c r="G335" s="493"/>
      <c r="H335" s="484" t="s">
        <v>368</v>
      </c>
      <c r="I335" s="484"/>
      <c r="J335" s="484"/>
      <c r="K335" s="484"/>
      <c r="L335" s="484"/>
      <c r="M335" s="484"/>
      <c r="N335" s="484"/>
      <c r="O335" s="484"/>
      <c r="P335" s="484"/>
      <c r="Q335" s="484"/>
      <c r="R335" s="484"/>
      <c r="S335" s="484"/>
      <c r="T335" s="484"/>
      <c r="U335" s="484"/>
      <c r="V335" s="484"/>
      <c r="W335" s="484"/>
      <c r="X335" s="484"/>
      <c r="Y335" s="484"/>
      <c r="Z335" s="484"/>
      <c r="AA335" s="484"/>
      <c r="AB335" s="484"/>
      <c r="AC335" s="484"/>
      <c r="AD335" s="484"/>
      <c r="AE335" s="484"/>
      <c r="AF335" s="484"/>
      <c r="AG335" s="484"/>
      <c r="AH335" s="484"/>
      <c r="AI335" s="484"/>
      <c r="AJ335" s="484"/>
      <c r="AK335" s="484"/>
      <c r="AL335" s="484"/>
      <c r="AM335" s="484"/>
      <c r="AN335" s="484"/>
      <c r="AO335" s="484"/>
      <c r="AP335" s="484"/>
      <c r="AQ335" s="484"/>
      <c r="AR335" s="484"/>
      <c r="AS335" s="484"/>
      <c r="AT335" s="484"/>
      <c r="AU335" s="484"/>
      <c r="AV335" s="484"/>
      <c r="AW335" s="484"/>
      <c r="AX335" s="484"/>
      <c r="AY335" s="484"/>
      <c r="AZ335" s="484"/>
      <c r="BA335" s="484"/>
      <c r="BB335" s="484"/>
      <c r="BC335" s="484"/>
      <c r="BD335" s="484"/>
      <c r="BE335" s="484"/>
      <c r="BF335" s="484"/>
      <c r="BG335" s="484"/>
      <c r="BH335" s="484"/>
      <c r="BI335" s="484"/>
      <c r="BJ335" s="484"/>
      <c r="BK335" s="484"/>
      <c r="BL335" s="484"/>
      <c r="BM335" s="484"/>
      <c r="BN335" s="484"/>
      <c r="BO335" s="484"/>
      <c r="BP335" s="484"/>
      <c r="BQ335" s="484"/>
      <c r="BR335" s="484"/>
      <c r="BS335" s="484"/>
      <c r="BT335" s="478"/>
      <c r="BU335" s="479"/>
      <c r="BV335" s="479"/>
      <c r="BW335" s="479"/>
      <c r="BX335" s="479"/>
      <c r="BY335" s="479"/>
      <c r="BZ335" s="479"/>
      <c r="CA335" s="479"/>
      <c r="CB335" s="479"/>
      <c r="CC335" s="479"/>
      <c r="CD335" s="479"/>
      <c r="CE335" s="479"/>
      <c r="CF335" s="479"/>
      <c r="CG335" s="479"/>
      <c r="CH335" s="479"/>
      <c r="CI335" s="480"/>
      <c r="CJ335" s="478">
        <v>12790</v>
      </c>
      <c r="CK335" s="479"/>
      <c r="CL335" s="479"/>
      <c r="CM335" s="479"/>
      <c r="CN335" s="479"/>
      <c r="CO335" s="479"/>
      <c r="CP335" s="479"/>
      <c r="CQ335" s="479"/>
      <c r="CR335" s="479"/>
      <c r="CS335" s="479"/>
      <c r="CT335" s="479"/>
      <c r="CU335" s="479"/>
      <c r="CV335" s="479"/>
      <c r="CW335" s="479"/>
      <c r="CX335" s="479"/>
      <c r="CY335" s="479"/>
      <c r="CZ335" s="479"/>
      <c r="DA335" s="480"/>
      <c r="DB335" s="107"/>
      <c r="DC335" s="107"/>
      <c r="DD335" s="107"/>
      <c r="DE335" s="107"/>
    </row>
    <row r="336" spans="1:109" ht="12.75" customHeight="1">
      <c r="A336" s="493" t="s">
        <v>364</v>
      </c>
      <c r="B336" s="493"/>
      <c r="C336" s="493"/>
      <c r="D336" s="493"/>
      <c r="E336" s="493"/>
      <c r="F336" s="493"/>
      <c r="G336" s="493"/>
      <c r="H336" s="484" t="s">
        <v>369</v>
      </c>
      <c r="I336" s="484"/>
      <c r="J336" s="484"/>
      <c r="K336" s="484"/>
      <c r="L336" s="484"/>
      <c r="M336" s="484"/>
      <c r="N336" s="484"/>
      <c r="O336" s="484"/>
      <c r="P336" s="484"/>
      <c r="Q336" s="484"/>
      <c r="R336" s="484"/>
      <c r="S336" s="484"/>
      <c r="T336" s="484"/>
      <c r="U336" s="484"/>
      <c r="V336" s="484"/>
      <c r="W336" s="484"/>
      <c r="X336" s="484"/>
      <c r="Y336" s="484"/>
      <c r="Z336" s="484"/>
      <c r="AA336" s="484"/>
      <c r="AB336" s="484"/>
      <c r="AC336" s="484"/>
      <c r="AD336" s="484"/>
      <c r="AE336" s="484"/>
      <c r="AF336" s="484"/>
      <c r="AG336" s="484"/>
      <c r="AH336" s="484"/>
      <c r="AI336" s="484"/>
      <c r="AJ336" s="484"/>
      <c r="AK336" s="484"/>
      <c r="AL336" s="484"/>
      <c r="AM336" s="484"/>
      <c r="AN336" s="484"/>
      <c r="AO336" s="484"/>
      <c r="AP336" s="484"/>
      <c r="AQ336" s="484"/>
      <c r="AR336" s="484"/>
      <c r="AS336" s="484"/>
      <c r="AT336" s="484"/>
      <c r="AU336" s="484"/>
      <c r="AV336" s="484"/>
      <c r="AW336" s="484"/>
      <c r="AX336" s="484"/>
      <c r="AY336" s="484"/>
      <c r="AZ336" s="484"/>
      <c r="BA336" s="484"/>
      <c r="BB336" s="484"/>
      <c r="BC336" s="484"/>
      <c r="BD336" s="484"/>
      <c r="BE336" s="484"/>
      <c r="BF336" s="484"/>
      <c r="BG336" s="484"/>
      <c r="BH336" s="484"/>
      <c r="BI336" s="484"/>
      <c r="BJ336" s="484"/>
      <c r="BK336" s="484"/>
      <c r="BL336" s="484"/>
      <c r="BM336" s="484"/>
      <c r="BN336" s="484"/>
      <c r="BO336" s="484"/>
      <c r="BP336" s="484"/>
      <c r="BQ336" s="484"/>
      <c r="BR336" s="484"/>
      <c r="BS336" s="484"/>
      <c r="BT336" s="513">
        <v>1</v>
      </c>
      <c r="BU336" s="514"/>
      <c r="BV336" s="514"/>
      <c r="BW336" s="514"/>
      <c r="BX336" s="514"/>
      <c r="BY336" s="514"/>
      <c r="BZ336" s="514"/>
      <c r="CA336" s="514"/>
      <c r="CB336" s="514"/>
      <c r="CC336" s="514"/>
      <c r="CD336" s="514"/>
      <c r="CE336" s="514"/>
      <c r="CF336" s="514"/>
      <c r="CG336" s="514"/>
      <c r="CH336" s="514"/>
      <c r="CI336" s="515"/>
      <c r="CJ336" s="513">
        <v>3237.48</v>
      </c>
      <c r="CK336" s="514"/>
      <c r="CL336" s="514"/>
      <c r="CM336" s="514"/>
      <c r="CN336" s="514"/>
      <c r="CO336" s="514"/>
      <c r="CP336" s="514"/>
      <c r="CQ336" s="514"/>
      <c r="CR336" s="514"/>
      <c r="CS336" s="514"/>
      <c r="CT336" s="514"/>
      <c r="CU336" s="514"/>
      <c r="CV336" s="514"/>
      <c r="CW336" s="514"/>
      <c r="CX336" s="514"/>
      <c r="CY336" s="514"/>
      <c r="CZ336" s="514"/>
      <c r="DA336" s="515"/>
      <c r="DB336" s="107"/>
      <c r="DC336" s="107"/>
      <c r="DD336" s="107"/>
      <c r="DE336" s="107"/>
    </row>
    <row r="337" spans="1:109" ht="12.75" customHeight="1">
      <c r="A337" s="493" t="s">
        <v>367</v>
      </c>
      <c r="B337" s="493"/>
      <c r="C337" s="493"/>
      <c r="D337" s="493"/>
      <c r="E337" s="493"/>
      <c r="F337" s="493"/>
      <c r="G337" s="493"/>
      <c r="H337" s="484" t="s">
        <v>370</v>
      </c>
      <c r="I337" s="484"/>
      <c r="J337" s="484"/>
      <c r="K337" s="484"/>
      <c r="L337" s="484"/>
      <c r="M337" s="484"/>
      <c r="N337" s="484"/>
      <c r="O337" s="484"/>
      <c r="P337" s="484"/>
      <c r="Q337" s="484"/>
      <c r="R337" s="484"/>
      <c r="S337" s="484"/>
      <c r="T337" s="484"/>
      <c r="U337" s="484"/>
      <c r="V337" s="484"/>
      <c r="W337" s="484"/>
      <c r="X337" s="484"/>
      <c r="Y337" s="484"/>
      <c r="Z337" s="484"/>
      <c r="AA337" s="484"/>
      <c r="AB337" s="484"/>
      <c r="AC337" s="484"/>
      <c r="AD337" s="484"/>
      <c r="AE337" s="484"/>
      <c r="AF337" s="484"/>
      <c r="AG337" s="484"/>
      <c r="AH337" s="484"/>
      <c r="AI337" s="484"/>
      <c r="AJ337" s="484"/>
      <c r="AK337" s="484"/>
      <c r="AL337" s="484"/>
      <c r="AM337" s="484"/>
      <c r="AN337" s="484"/>
      <c r="AO337" s="484"/>
      <c r="AP337" s="484"/>
      <c r="AQ337" s="484"/>
      <c r="AR337" s="484"/>
      <c r="AS337" s="484"/>
      <c r="AT337" s="484"/>
      <c r="AU337" s="484"/>
      <c r="AV337" s="484"/>
      <c r="AW337" s="484"/>
      <c r="AX337" s="484"/>
      <c r="AY337" s="484"/>
      <c r="AZ337" s="484"/>
      <c r="BA337" s="484"/>
      <c r="BB337" s="484"/>
      <c r="BC337" s="484"/>
      <c r="BD337" s="484"/>
      <c r="BE337" s="484"/>
      <c r="BF337" s="484"/>
      <c r="BG337" s="484"/>
      <c r="BH337" s="484"/>
      <c r="BI337" s="484"/>
      <c r="BJ337" s="484"/>
      <c r="BK337" s="484"/>
      <c r="BL337" s="484"/>
      <c r="BM337" s="484"/>
      <c r="BN337" s="484"/>
      <c r="BO337" s="484"/>
      <c r="BP337" s="484"/>
      <c r="BQ337" s="484"/>
      <c r="BR337" s="484"/>
      <c r="BS337" s="484"/>
      <c r="BT337" s="478">
        <v>1</v>
      </c>
      <c r="BU337" s="479"/>
      <c r="BV337" s="479"/>
      <c r="BW337" s="479"/>
      <c r="BX337" s="479"/>
      <c r="BY337" s="479"/>
      <c r="BZ337" s="479"/>
      <c r="CA337" s="479"/>
      <c r="CB337" s="479"/>
      <c r="CC337" s="479"/>
      <c r="CD337" s="479"/>
      <c r="CE337" s="479"/>
      <c r="CF337" s="479"/>
      <c r="CG337" s="479"/>
      <c r="CH337" s="479"/>
      <c r="CI337" s="480"/>
      <c r="CJ337" s="478">
        <v>4300</v>
      </c>
      <c r="CK337" s="479"/>
      <c r="CL337" s="479"/>
      <c r="CM337" s="479"/>
      <c r="CN337" s="479"/>
      <c r="CO337" s="479"/>
      <c r="CP337" s="479"/>
      <c r="CQ337" s="479"/>
      <c r="CR337" s="479"/>
      <c r="CS337" s="479"/>
      <c r="CT337" s="479"/>
      <c r="CU337" s="479"/>
      <c r="CV337" s="479"/>
      <c r="CW337" s="479"/>
      <c r="CX337" s="479"/>
      <c r="CY337" s="479"/>
      <c r="CZ337" s="479"/>
      <c r="DA337" s="480"/>
      <c r="DB337" s="107"/>
      <c r="DC337" s="107"/>
      <c r="DD337" s="107"/>
      <c r="DE337" s="107"/>
    </row>
    <row r="338" spans="1:109" ht="12.75" customHeight="1">
      <c r="A338" s="493" t="s">
        <v>371</v>
      </c>
      <c r="B338" s="493"/>
      <c r="C338" s="493"/>
      <c r="D338" s="493"/>
      <c r="E338" s="493"/>
      <c r="F338" s="493"/>
      <c r="G338" s="493"/>
      <c r="H338" s="484" t="s">
        <v>372</v>
      </c>
      <c r="I338" s="484"/>
      <c r="J338" s="484"/>
      <c r="K338" s="484"/>
      <c r="L338" s="484"/>
      <c r="M338" s="484"/>
      <c r="N338" s="484"/>
      <c r="O338" s="484"/>
      <c r="P338" s="484"/>
      <c r="Q338" s="484"/>
      <c r="R338" s="484"/>
      <c r="S338" s="484"/>
      <c r="T338" s="484"/>
      <c r="U338" s="484"/>
      <c r="V338" s="484"/>
      <c r="W338" s="484"/>
      <c r="X338" s="484"/>
      <c r="Y338" s="484"/>
      <c r="Z338" s="484"/>
      <c r="AA338" s="484"/>
      <c r="AB338" s="484"/>
      <c r="AC338" s="484"/>
      <c r="AD338" s="484"/>
      <c r="AE338" s="484"/>
      <c r="AF338" s="484"/>
      <c r="AG338" s="484"/>
      <c r="AH338" s="484"/>
      <c r="AI338" s="484"/>
      <c r="AJ338" s="484"/>
      <c r="AK338" s="484"/>
      <c r="AL338" s="484"/>
      <c r="AM338" s="484"/>
      <c r="AN338" s="484"/>
      <c r="AO338" s="484"/>
      <c r="AP338" s="484"/>
      <c r="AQ338" s="484"/>
      <c r="AR338" s="484"/>
      <c r="AS338" s="484"/>
      <c r="AT338" s="484"/>
      <c r="AU338" s="484"/>
      <c r="AV338" s="484"/>
      <c r="AW338" s="484"/>
      <c r="AX338" s="484"/>
      <c r="AY338" s="484"/>
      <c r="AZ338" s="484"/>
      <c r="BA338" s="484"/>
      <c r="BB338" s="484"/>
      <c r="BC338" s="484"/>
      <c r="BD338" s="484"/>
      <c r="BE338" s="484"/>
      <c r="BF338" s="484"/>
      <c r="BG338" s="484"/>
      <c r="BH338" s="484"/>
      <c r="BI338" s="484"/>
      <c r="BJ338" s="484"/>
      <c r="BK338" s="484"/>
      <c r="BL338" s="484"/>
      <c r="BM338" s="484"/>
      <c r="BN338" s="484"/>
      <c r="BO338" s="484"/>
      <c r="BP338" s="484"/>
      <c r="BQ338" s="484"/>
      <c r="BR338" s="484"/>
      <c r="BS338" s="484"/>
      <c r="BT338" s="495">
        <v>12</v>
      </c>
      <c r="BU338" s="496"/>
      <c r="BV338" s="496"/>
      <c r="BW338" s="496"/>
      <c r="BX338" s="496"/>
      <c r="BY338" s="496"/>
      <c r="BZ338" s="496"/>
      <c r="CA338" s="496"/>
      <c r="CB338" s="496"/>
      <c r="CC338" s="496"/>
      <c r="CD338" s="496"/>
      <c r="CE338" s="496"/>
      <c r="CF338" s="496"/>
      <c r="CG338" s="496"/>
      <c r="CH338" s="496"/>
      <c r="CI338" s="497"/>
      <c r="CJ338" s="495">
        <v>24000</v>
      </c>
      <c r="CK338" s="496"/>
      <c r="CL338" s="496"/>
      <c r="CM338" s="496"/>
      <c r="CN338" s="496"/>
      <c r="CO338" s="496"/>
      <c r="CP338" s="496"/>
      <c r="CQ338" s="496"/>
      <c r="CR338" s="496"/>
      <c r="CS338" s="496"/>
      <c r="CT338" s="496"/>
      <c r="CU338" s="496"/>
      <c r="CV338" s="496"/>
      <c r="CW338" s="496"/>
      <c r="CX338" s="496"/>
      <c r="CY338" s="496"/>
      <c r="CZ338" s="496"/>
      <c r="DA338" s="497"/>
      <c r="DB338" s="107"/>
      <c r="DC338" s="107"/>
      <c r="DD338" s="107"/>
      <c r="DE338" s="107"/>
    </row>
    <row r="339" spans="1:109" ht="12.75" customHeight="1">
      <c r="A339" s="493" t="s">
        <v>373</v>
      </c>
      <c r="B339" s="493"/>
      <c r="C339" s="493"/>
      <c r="D339" s="493"/>
      <c r="E339" s="493"/>
      <c r="F339" s="493"/>
      <c r="G339" s="493"/>
      <c r="H339" s="484" t="s">
        <v>374</v>
      </c>
      <c r="I339" s="484"/>
      <c r="J339" s="484"/>
      <c r="K339" s="484"/>
      <c r="L339" s="484"/>
      <c r="M339" s="484"/>
      <c r="N339" s="484"/>
      <c r="O339" s="484"/>
      <c r="P339" s="484"/>
      <c r="Q339" s="484"/>
      <c r="R339" s="484"/>
      <c r="S339" s="484"/>
      <c r="T339" s="484"/>
      <c r="U339" s="484"/>
      <c r="V339" s="484"/>
      <c r="W339" s="484"/>
      <c r="X339" s="484"/>
      <c r="Y339" s="484"/>
      <c r="Z339" s="484"/>
      <c r="AA339" s="484"/>
      <c r="AB339" s="484"/>
      <c r="AC339" s="484"/>
      <c r="AD339" s="484"/>
      <c r="AE339" s="484"/>
      <c r="AF339" s="484"/>
      <c r="AG339" s="484"/>
      <c r="AH339" s="484"/>
      <c r="AI339" s="484"/>
      <c r="AJ339" s="484"/>
      <c r="AK339" s="484"/>
      <c r="AL339" s="484"/>
      <c r="AM339" s="484"/>
      <c r="AN339" s="484"/>
      <c r="AO339" s="484"/>
      <c r="AP339" s="484"/>
      <c r="AQ339" s="484"/>
      <c r="AR339" s="484"/>
      <c r="AS339" s="484"/>
      <c r="AT339" s="484"/>
      <c r="AU339" s="484"/>
      <c r="AV339" s="484"/>
      <c r="AW339" s="484"/>
      <c r="AX339" s="484"/>
      <c r="AY339" s="484"/>
      <c r="AZ339" s="484"/>
      <c r="BA339" s="484"/>
      <c r="BB339" s="484"/>
      <c r="BC339" s="484"/>
      <c r="BD339" s="484"/>
      <c r="BE339" s="484"/>
      <c r="BF339" s="484"/>
      <c r="BG339" s="484"/>
      <c r="BH339" s="484"/>
      <c r="BI339" s="484"/>
      <c r="BJ339" s="484"/>
      <c r="BK339" s="484"/>
      <c r="BL339" s="484"/>
      <c r="BM339" s="484"/>
      <c r="BN339" s="484"/>
      <c r="BO339" s="484"/>
      <c r="BP339" s="484"/>
      <c r="BQ339" s="484"/>
      <c r="BR339" s="484"/>
      <c r="BS339" s="484"/>
      <c r="BT339" s="523">
        <v>4</v>
      </c>
      <c r="BU339" s="524"/>
      <c r="BV339" s="524"/>
      <c r="BW339" s="524"/>
      <c r="BX339" s="524"/>
      <c r="BY339" s="524"/>
      <c r="BZ339" s="524"/>
      <c r="CA339" s="524"/>
      <c r="CB339" s="524"/>
      <c r="CC339" s="524"/>
      <c r="CD339" s="524"/>
      <c r="CE339" s="524"/>
      <c r="CF339" s="524"/>
      <c r="CG339" s="524"/>
      <c r="CH339" s="524"/>
      <c r="CI339" s="525"/>
      <c r="CJ339" s="523">
        <v>3700</v>
      </c>
      <c r="CK339" s="524"/>
      <c r="CL339" s="524"/>
      <c r="CM339" s="524"/>
      <c r="CN339" s="524"/>
      <c r="CO339" s="524"/>
      <c r="CP339" s="524"/>
      <c r="CQ339" s="524"/>
      <c r="CR339" s="524"/>
      <c r="CS339" s="524"/>
      <c r="CT339" s="524"/>
      <c r="CU339" s="524"/>
      <c r="CV339" s="524"/>
      <c r="CW339" s="524"/>
      <c r="CX339" s="524"/>
      <c r="CY339" s="524"/>
      <c r="CZ339" s="524"/>
      <c r="DA339" s="525"/>
      <c r="DB339" s="107"/>
      <c r="DC339" s="107"/>
      <c r="DD339" s="107"/>
      <c r="DE339" s="107"/>
    </row>
    <row r="340" spans="1:109" ht="12.75" customHeight="1">
      <c r="A340" s="493" t="s">
        <v>375</v>
      </c>
      <c r="B340" s="493"/>
      <c r="C340" s="493"/>
      <c r="D340" s="493"/>
      <c r="E340" s="493"/>
      <c r="F340" s="493"/>
      <c r="G340" s="493"/>
      <c r="H340" s="484" t="s">
        <v>376</v>
      </c>
      <c r="I340" s="484"/>
      <c r="J340" s="484"/>
      <c r="K340" s="484"/>
      <c r="L340" s="484"/>
      <c r="M340" s="484"/>
      <c r="N340" s="484"/>
      <c r="O340" s="484"/>
      <c r="P340" s="484"/>
      <c r="Q340" s="484"/>
      <c r="R340" s="484"/>
      <c r="S340" s="484"/>
      <c r="T340" s="484"/>
      <c r="U340" s="484"/>
      <c r="V340" s="484"/>
      <c r="W340" s="484"/>
      <c r="X340" s="484"/>
      <c r="Y340" s="484"/>
      <c r="Z340" s="484"/>
      <c r="AA340" s="484"/>
      <c r="AB340" s="484"/>
      <c r="AC340" s="484"/>
      <c r="AD340" s="484"/>
      <c r="AE340" s="484"/>
      <c r="AF340" s="484"/>
      <c r="AG340" s="484"/>
      <c r="AH340" s="484"/>
      <c r="AI340" s="484"/>
      <c r="AJ340" s="484"/>
      <c r="AK340" s="484"/>
      <c r="AL340" s="484"/>
      <c r="AM340" s="484"/>
      <c r="AN340" s="484"/>
      <c r="AO340" s="484"/>
      <c r="AP340" s="484"/>
      <c r="AQ340" s="484"/>
      <c r="AR340" s="484"/>
      <c r="AS340" s="484"/>
      <c r="AT340" s="484"/>
      <c r="AU340" s="484"/>
      <c r="AV340" s="484"/>
      <c r="AW340" s="484"/>
      <c r="AX340" s="484"/>
      <c r="AY340" s="484"/>
      <c r="AZ340" s="484"/>
      <c r="BA340" s="484"/>
      <c r="BB340" s="484"/>
      <c r="BC340" s="484"/>
      <c r="BD340" s="484"/>
      <c r="BE340" s="484"/>
      <c r="BF340" s="484"/>
      <c r="BG340" s="484"/>
      <c r="BH340" s="484"/>
      <c r="BI340" s="484"/>
      <c r="BJ340" s="484"/>
      <c r="BK340" s="484"/>
      <c r="BL340" s="484"/>
      <c r="BM340" s="484"/>
      <c r="BN340" s="484"/>
      <c r="BO340" s="484"/>
      <c r="BP340" s="484"/>
      <c r="BQ340" s="484"/>
      <c r="BR340" s="484"/>
      <c r="BS340" s="484"/>
      <c r="BT340" s="523">
        <v>1</v>
      </c>
      <c r="BU340" s="524"/>
      <c r="BV340" s="524"/>
      <c r="BW340" s="524"/>
      <c r="BX340" s="524"/>
      <c r="BY340" s="524"/>
      <c r="BZ340" s="524"/>
      <c r="CA340" s="524"/>
      <c r="CB340" s="524"/>
      <c r="CC340" s="524"/>
      <c r="CD340" s="524"/>
      <c r="CE340" s="524"/>
      <c r="CF340" s="524"/>
      <c r="CG340" s="524"/>
      <c r="CH340" s="524"/>
      <c r="CI340" s="525"/>
      <c r="CJ340" s="523">
        <v>5822.65</v>
      </c>
      <c r="CK340" s="524"/>
      <c r="CL340" s="524"/>
      <c r="CM340" s="524"/>
      <c r="CN340" s="524"/>
      <c r="CO340" s="524"/>
      <c r="CP340" s="524"/>
      <c r="CQ340" s="524"/>
      <c r="CR340" s="524"/>
      <c r="CS340" s="524"/>
      <c r="CT340" s="524"/>
      <c r="CU340" s="524"/>
      <c r="CV340" s="524"/>
      <c r="CW340" s="524"/>
      <c r="CX340" s="524"/>
      <c r="CY340" s="524"/>
      <c r="CZ340" s="524"/>
      <c r="DA340" s="525"/>
      <c r="DB340" s="107"/>
      <c r="DC340" s="107"/>
      <c r="DD340" s="107"/>
      <c r="DE340" s="107"/>
    </row>
    <row r="341" spans="1:109" ht="12.75" customHeight="1">
      <c r="A341" s="493" t="s">
        <v>377</v>
      </c>
      <c r="B341" s="493"/>
      <c r="C341" s="493"/>
      <c r="D341" s="493"/>
      <c r="E341" s="493"/>
      <c r="F341" s="493"/>
      <c r="G341" s="493"/>
      <c r="H341" s="484" t="s">
        <v>3043</v>
      </c>
      <c r="I341" s="484"/>
      <c r="J341" s="484"/>
      <c r="K341" s="484"/>
      <c r="L341" s="484"/>
      <c r="M341" s="484"/>
      <c r="N341" s="484"/>
      <c r="O341" s="484"/>
      <c r="P341" s="484"/>
      <c r="Q341" s="484"/>
      <c r="R341" s="484"/>
      <c r="S341" s="484"/>
      <c r="T341" s="484"/>
      <c r="U341" s="484"/>
      <c r="V341" s="484"/>
      <c r="W341" s="484"/>
      <c r="X341" s="484"/>
      <c r="Y341" s="484"/>
      <c r="Z341" s="484"/>
      <c r="AA341" s="484"/>
      <c r="AB341" s="484"/>
      <c r="AC341" s="484"/>
      <c r="AD341" s="484"/>
      <c r="AE341" s="484"/>
      <c r="AF341" s="484"/>
      <c r="AG341" s="484"/>
      <c r="AH341" s="484"/>
      <c r="AI341" s="484"/>
      <c r="AJ341" s="484"/>
      <c r="AK341" s="484"/>
      <c r="AL341" s="484"/>
      <c r="AM341" s="484"/>
      <c r="AN341" s="484"/>
      <c r="AO341" s="484"/>
      <c r="AP341" s="484"/>
      <c r="AQ341" s="484"/>
      <c r="AR341" s="484"/>
      <c r="AS341" s="484"/>
      <c r="AT341" s="484"/>
      <c r="AU341" s="484"/>
      <c r="AV341" s="484"/>
      <c r="AW341" s="484"/>
      <c r="AX341" s="484"/>
      <c r="AY341" s="484"/>
      <c r="AZ341" s="484"/>
      <c r="BA341" s="484"/>
      <c r="BB341" s="484"/>
      <c r="BC341" s="484"/>
      <c r="BD341" s="484"/>
      <c r="BE341" s="484"/>
      <c r="BF341" s="484"/>
      <c r="BG341" s="484"/>
      <c r="BH341" s="484"/>
      <c r="BI341" s="484"/>
      <c r="BJ341" s="484"/>
      <c r="BK341" s="484"/>
      <c r="BL341" s="484"/>
      <c r="BM341" s="484"/>
      <c r="BN341" s="484"/>
      <c r="BO341" s="484"/>
      <c r="BP341" s="484"/>
      <c r="BQ341" s="484"/>
      <c r="BR341" s="484"/>
      <c r="BS341" s="484"/>
      <c r="BT341" s="523">
        <v>1</v>
      </c>
      <c r="BU341" s="524"/>
      <c r="BV341" s="524"/>
      <c r="BW341" s="524"/>
      <c r="BX341" s="524"/>
      <c r="BY341" s="524"/>
      <c r="BZ341" s="524"/>
      <c r="CA341" s="524"/>
      <c r="CB341" s="524"/>
      <c r="CC341" s="524"/>
      <c r="CD341" s="524"/>
      <c r="CE341" s="524"/>
      <c r="CF341" s="524"/>
      <c r="CG341" s="524"/>
      <c r="CH341" s="524"/>
      <c r="CI341" s="525"/>
      <c r="CJ341" s="523">
        <v>2000</v>
      </c>
      <c r="CK341" s="524"/>
      <c r="CL341" s="524"/>
      <c r="CM341" s="524"/>
      <c r="CN341" s="524"/>
      <c r="CO341" s="524"/>
      <c r="CP341" s="524"/>
      <c r="CQ341" s="524"/>
      <c r="CR341" s="524"/>
      <c r="CS341" s="524"/>
      <c r="CT341" s="524"/>
      <c r="CU341" s="524"/>
      <c r="CV341" s="524"/>
      <c r="CW341" s="524"/>
      <c r="CX341" s="524"/>
      <c r="CY341" s="524"/>
      <c r="CZ341" s="524"/>
      <c r="DA341" s="525"/>
      <c r="DB341" s="107"/>
      <c r="DC341" s="107"/>
      <c r="DD341" s="107"/>
      <c r="DE341" s="107"/>
    </row>
    <row r="342" spans="1:109" ht="12.75" customHeight="1">
      <c r="A342" s="493" t="s">
        <v>378</v>
      </c>
      <c r="B342" s="493"/>
      <c r="C342" s="493"/>
      <c r="D342" s="493"/>
      <c r="E342" s="493"/>
      <c r="F342" s="493"/>
      <c r="G342" s="493"/>
      <c r="H342" s="484" t="s">
        <v>379</v>
      </c>
      <c r="I342" s="484"/>
      <c r="J342" s="484"/>
      <c r="K342" s="484"/>
      <c r="L342" s="484"/>
      <c r="M342" s="484"/>
      <c r="N342" s="484"/>
      <c r="O342" s="484"/>
      <c r="P342" s="484"/>
      <c r="Q342" s="484"/>
      <c r="R342" s="484"/>
      <c r="S342" s="484"/>
      <c r="T342" s="484"/>
      <c r="U342" s="484"/>
      <c r="V342" s="484"/>
      <c r="W342" s="484"/>
      <c r="X342" s="484"/>
      <c r="Y342" s="484"/>
      <c r="Z342" s="484"/>
      <c r="AA342" s="484"/>
      <c r="AB342" s="484"/>
      <c r="AC342" s="484"/>
      <c r="AD342" s="484"/>
      <c r="AE342" s="484"/>
      <c r="AF342" s="484"/>
      <c r="AG342" s="484"/>
      <c r="AH342" s="484"/>
      <c r="AI342" s="484"/>
      <c r="AJ342" s="484"/>
      <c r="AK342" s="484"/>
      <c r="AL342" s="484"/>
      <c r="AM342" s="484"/>
      <c r="AN342" s="484"/>
      <c r="AO342" s="484"/>
      <c r="AP342" s="484"/>
      <c r="AQ342" s="484"/>
      <c r="AR342" s="484"/>
      <c r="AS342" s="484"/>
      <c r="AT342" s="484"/>
      <c r="AU342" s="484"/>
      <c r="AV342" s="484"/>
      <c r="AW342" s="484"/>
      <c r="AX342" s="484"/>
      <c r="AY342" s="484"/>
      <c r="AZ342" s="484"/>
      <c r="BA342" s="484"/>
      <c r="BB342" s="484"/>
      <c r="BC342" s="484"/>
      <c r="BD342" s="484"/>
      <c r="BE342" s="484"/>
      <c r="BF342" s="484"/>
      <c r="BG342" s="484"/>
      <c r="BH342" s="484"/>
      <c r="BI342" s="484"/>
      <c r="BJ342" s="484"/>
      <c r="BK342" s="484"/>
      <c r="BL342" s="484"/>
      <c r="BM342" s="484"/>
      <c r="BN342" s="484"/>
      <c r="BO342" s="484"/>
      <c r="BP342" s="484"/>
      <c r="BQ342" s="484"/>
      <c r="BR342" s="484"/>
      <c r="BS342" s="484"/>
      <c r="BT342" s="523">
        <v>1</v>
      </c>
      <c r="BU342" s="524"/>
      <c r="BV342" s="524"/>
      <c r="BW342" s="524"/>
      <c r="BX342" s="524"/>
      <c r="BY342" s="524"/>
      <c r="BZ342" s="524"/>
      <c r="CA342" s="524"/>
      <c r="CB342" s="524"/>
      <c r="CC342" s="524"/>
      <c r="CD342" s="524"/>
      <c r="CE342" s="524"/>
      <c r="CF342" s="524"/>
      <c r="CG342" s="524"/>
      <c r="CH342" s="524"/>
      <c r="CI342" s="525"/>
      <c r="CJ342" s="523">
        <f>4650+900</f>
        <v>5550</v>
      </c>
      <c r="CK342" s="524"/>
      <c r="CL342" s="524"/>
      <c r="CM342" s="524"/>
      <c r="CN342" s="524"/>
      <c r="CO342" s="524"/>
      <c r="CP342" s="524"/>
      <c r="CQ342" s="524"/>
      <c r="CR342" s="524"/>
      <c r="CS342" s="524"/>
      <c r="CT342" s="524"/>
      <c r="CU342" s="524"/>
      <c r="CV342" s="524"/>
      <c r="CW342" s="524"/>
      <c r="CX342" s="524"/>
      <c r="CY342" s="524"/>
      <c r="CZ342" s="524"/>
      <c r="DA342" s="525"/>
      <c r="DB342" s="107">
        <v>400352.32</v>
      </c>
      <c r="DC342" s="107">
        <f>DB342-CJ348</f>
        <v>4479.999999999942</v>
      </c>
      <c r="DD342" s="107"/>
      <c r="DE342" s="107"/>
    </row>
    <row r="343" spans="1:109" ht="33.75" customHeight="1">
      <c r="A343" s="493" t="s">
        <v>380</v>
      </c>
      <c r="B343" s="493"/>
      <c r="C343" s="493"/>
      <c r="D343" s="493"/>
      <c r="E343" s="493"/>
      <c r="F343" s="493"/>
      <c r="G343" s="493"/>
      <c r="H343" s="484" t="s">
        <v>381</v>
      </c>
      <c r="I343" s="484"/>
      <c r="J343" s="484"/>
      <c r="K343" s="484"/>
      <c r="L343" s="484"/>
      <c r="M343" s="484"/>
      <c r="N343" s="484"/>
      <c r="O343" s="484"/>
      <c r="P343" s="484"/>
      <c r="Q343" s="484"/>
      <c r="R343" s="484"/>
      <c r="S343" s="484"/>
      <c r="T343" s="484"/>
      <c r="U343" s="484"/>
      <c r="V343" s="484"/>
      <c r="W343" s="484"/>
      <c r="X343" s="484"/>
      <c r="Y343" s="484"/>
      <c r="Z343" s="484"/>
      <c r="AA343" s="484"/>
      <c r="AB343" s="484"/>
      <c r="AC343" s="484"/>
      <c r="AD343" s="484"/>
      <c r="AE343" s="484"/>
      <c r="AF343" s="484"/>
      <c r="AG343" s="484"/>
      <c r="AH343" s="484"/>
      <c r="AI343" s="484"/>
      <c r="AJ343" s="484"/>
      <c r="AK343" s="484"/>
      <c r="AL343" s="484"/>
      <c r="AM343" s="484"/>
      <c r="AN343" s="484"/>
      <c r="AO343" s="484"/>
      <c r="AP343" s="484"/>
      <c r="AQ343" s="484"/>
      <c r="AR343" s="484"/>
      <c r="AS343" s="484"/>
      <c r="AT343" s="484"/>
      <c r="AU343" s="484"/>
      <c r="AV343" s="484"/>
      <c r="AW343" s="484"/>
      <c r="AX343" s="484"/>
      <c r="AY343" s="484"/>
      <c r="AZ343" s="484"/>
      <c r="BA343" s="484"/>
      <c r="BB343" s="484"/>
      <c r="BC343" s="484"/>
      <c r="BD343" s="484"/>
      <c r="BE343" s="484"/>
      <c r="BF343" s="484"/>
      <c r="BG343" s="484"/>
      <c r="BH343" s="484"/>
      <c r="BI343" s="484"/>
      <c r="BJ343" s="484"/>
      <c r="BK343" s="484"/>
      <c r="BL343" s="484"/>
      <c r="BM343" s="484"/>
      <c r="BN343" s="484"/>
      <c r="BO343" s="484"/>
      <c r="BP343" s="484"/>
      <c r="BQ343" s="484"/>
      <c r="BR343" s="484"/>
      <c r="BS343" s="484"/>
      <c r="BT343" s="495">
        <v>1</v>
      </c>
      <c r="BU343" s="496"/>
      <c r="BV343" s="496"/>
      <c r="BW343" s="496"/>
      <c r="BX343" s="496"/>
      <c r="BY343" s="496"/>
      <c r="BZ343" s="496"/>
      <c r="CA343" s="496"/>
      <c r="CB343" s="496"/>
      <c r="CC343" s="496"/>
      <c r="CD343" s="496"/>
      <c r="CE343" s="496"/>
      <c r="CF343" s="496"/>
      <c r="CG343" s="496"/>
      <c r="CH343" s="496"/>
      <c r="CI343" s="497"/>
      <c r="CJ343" s="495">
        <v>23154.78</v>
      </c>
      <c r="CK343" s="496"/>
      <c r="CL343" s="496"/>
      <c r="CM343" s="496"/>
      <c r="CN343" s="496"/>
      <c r="CO343" s="496"/>
      <c r="CP343" s="496"/>
      <c r="CQ343" s="496"/>
      <c r="CR343" s="496"/>
      <c r="CS343" s="496"/>
      <c r="CT343" s="496"/>
      <c r="CU343" s="496"/>
      <c r="CV343" s="496"/>
      <c r="CW343" s="496"/>
      <c r="CX343" s="496"/>
      <c r="CY343" s="496"/>
      <c r="CZ343" s="496"/>
      <c r="DA343" s="497"/>
      <c r="DB343" s="107"/>
      <c r="DC343" s="107"/>
      <c r="DD343" s="107"/>
      <c r="DE343" s="107"/>
    </row>
    <row r="344" spans="1:109" ht="12.75" customHeight="1">
      <c r="A344" s="493" t="s">
        <v>382</v>
      </c>
      <c r="B344" s="493"/>
      <c r="C344" s="493"/>
      <c r="D344" s="493"/>
      <c r="E344" s="493"/>
      <c r="F344" s="493"/>
      <c r="G344" s="493"/>
      <c r="H344" s="484" t="s">
        <v>383</v>
      </c>
      <c r="I344" s="484"/>
      <c r="J344" s="484"/>
      <c r="K344" s="484"/>
      <c r="L344" s="484"/>
      <c r="M344" s="484"/>
      <c r="N344" s="484"/>
      <c r="O344" s="484"/>
      <c r="P344" s="484"/>
      <c r="Q344" s="484"/>
      <c r="R344" s="484"/>
      <c r="S344" s="484"/>
      <c r="T344" s="484"/>
      <c r="U344" s="484"/>
      <c r="V344" s="484"/>
      <c r="W344" s="484"/>
      <c r="X344" s="484"/>
      <c r="Y344" s="484"/>
      <c r="Z344" s="484"/>
      <c r="AA344" s="484"/>
      <c r="AB344" s="484"/>
      <c r="AC344" s="484"/>
      <c r="AD344" s="484"/>
      <c r="AE344" s="484"/>
      <c r="AF344" s="484"/>
      <c r="AG344" s="484"/>
      <c r="AH344" s="484"/>
      <c r="AI344" s="484"/>
      <c r="AJ344" s="484"/>
      <c r="AK344" s="484"/>
      <c r="AL344" s="484"/>
      <c r="AM344" s="484"/>
      <c r="AN344" s="484"/>
      <c r="AO344" s="484"/>
      <c r="AP344" s="484"/>
      <c r="AQ344" s="484"/>
      <c r="AR344" s="484"/>
      <c r="AS344" s="484"/>
      <c r="AT344" s="484"/>
      <c r="AU344" s="484"/>
      <c r="AV344" s="484"/>
      <c r="AW344" s="484"/>
      <c r="AX344" s="484"/>
      <c r="AY344" s="484"/>
      <c r="AZ344" s="484"/>
      <c r="BA344" s="484"/>
      <c r="BB344" s="484"/>
      <c r="BC344" s="484"/>
      <c r="BD344" s="484"/>
      <c r="BE344" s="484"/>
      <c r="BF344" s="484"/>
      <c r="BG344" s="484"/>
      <c r="BH344" s="484"/>
      <c r="BI344" s="484"/>
      <c r="BJ344" s="484"/>
      <c r="BK344" s="484"/>
      <c r="BL344" s="484"/>
      <c r="BM344" s="484"/>
      <c r="BN344" s="484"/>
      <c r="BO344" s="484"/>
      <c r="BP344" s="484"/>
      <c r="BQ344" s="484"/>
      <c r="BR344" s="484"/>
      <c r="BS344" s="484"/>
      <c r="BT344" s="478">
        <v>5</v>
      </c>
      <c r="BU344" s="479"/>
      <c r="BV344" s="479"/>
      <c r="BW344" s="479"/>
      <c r="BX344" s="479"/>
      <c r="BY344" s="479"/>
      <c r="BZ344" s="479"/>
      <c r="CA344" s="479"/>
      <c r="CB344" s="479"/>
      <c r="CC344" s="479"/>
      <c r="CD344" s="479"/>
      <c r="CE344" s="479"/>
      <c r="CF344" s="479"/>
      <c r="CG344" s="479"/>
      <c r="CH344" s="479"/>
      <c r="CI344" s="480"/>
      <c r="CJ344" s="478">
        <v>13281.77</v>
      </c>
      <c r="CK344" s="479"/>
      <c r="CL344" s="479"/>
      <c r="CM344" s="479"/>
      <c r="CN344" s="479"/>
      <c r="CO344" s="479"/>
      <c r="CP344" s="479"/>
      <c r="CQ344" s="479"/>
      <c r="CR344" s="479"/>
      <c r="CS344" s="479"/>
      <c r="CT344" s="479"/>
      <c r="CU344" s="479"/>
      <c r="CV344" s="479"/>
      <c r="CW344" s="479"/>
      <c r="CX344" s="479"/>
      <c r="CY344" s="479"/>
      <c r="CZ344" s="479"/>
      <c r="DA344" s="480"/>
      <c r="DB344" s="115"/>
      <c r="DC344" s="115"/>
      <c r="DD344" s="115"/>
      <c r="DE344" s="115"/>
    </row>
    <row r="345" spans="1:109" ht="12.75" customHeight="1">
      <c r="A345" s="493" t="s">
        <v>384</v>
      </c>
      <c r="B345" s="493"/>
      <c r="C345" s="493"/>
      <c r="D345" s="493"/>
      <c r="E345" s="493"/>
      <c r="F345" s="493"/>
      <c r="G345" s="493"/>
      <c r="H345" s="484" t="s">
        <v>3035</v>
      </c>
      <c r="I345" s="484"/>
      <c r="J345" s="484"/>
      <c r="K345" s="484"/>
      <c r="L345" s="484"/>
      <c r="M345" s="484"/>
      <c r="N345" s="484"/>
      <c r="O345" s="484"/>
      <c r="P345" s="484"/>
      <c r="Q345" s="484"/>
      <c r="R345" s="484"/>
      <c r="S345" s="484"/>
      <c r="T345" s="484"/>
      <c r="U345" s="484"/>
      <c r="V345" s="484"/>
      <c r="W345" s="484"/>
      <c r="X345" s="484"/>
      <c r="Y345" s="484"/>
      <c r="Z345" s="484"/>
      <c r="AA345" s="484"/>
      <c r="AB345" s="484"/>
      <c r="AC345" s="484"/>
      <c r="AD345" s="484"/>
      <c r="AE345" s="484"/>
      <c r="AF345" s="484"/>
      <c r="AG345" s="484"/>
      <c r="AH345" s="484"/>
      <c r="AI345" s="484"/>
      <c r="AJ345" s="484"/>
      <c r="AK345" s="484"/>
      <c r="AL345" s="484"/>
      <c r="AM345" s="484"/>
      <c r="AN345" s="484"/>
      <c r="AO345" s="484"/>
      <c r="AP345" s="484"/>
      <c r="AQ345" s="484"/>
      <c r="AR345" s="484"/>
      <c r="AS345" s="484"/>
      <c r="AT345" s="484"/>
      <c r="AU345" s="484"/>
      <c r="AV345" s="484"/>
      <c r="AW345" s="484"/>
      <c r="AX345" s="484"/>
      <c r="AY345" s="484"/>
      <c r="AZ345" s="484"/>
      <c r="BA345" s="484"/>
      <c r="BB345" s="484"/>
      <c r="BC345" s="484"/>
      <c r="BD345" s="484"/>
      <c r="BE345" s="484"/>
      <c r="BF345" s="484"/>
      <c r="BG345" s="484"/>
      <c r="BH345" s="484"/>
      <c r="BI345" s="484"/>
      <c r="BJ345" s="484"/>
      <c r="BK345" s="484"/>
      <c r="BL345" s="484"/>
      <c r="BM345" s="484"/>
      <c r="BN345" s="484"/>
      <c r="BO345" s="484"/>
      <c r="BP345" s="484"/>
      <c r="BQ345" s="484"/>
      <c r="BR345" s="484"/>
      <c r="BS345" s="484"/>
      <c r="BT345" s="478">
        <v>1</v>
      </c>
      <c r="BU345" s="479"/>
      <c r="BV345" s="479"/>
      <c r="BW345" s="479"/>
      <c r="BX345" s="479"/>
      <c r="BY345" s="479"/>
      <c r="BZ345" s="479"/>
      <c r="CA345" s="479"/>
      <c r="CB345" s="479"/>
      <c r="CC345" s="479"/>
      <c r="CD345" s="479"/>
      <c r="CE345" s="479"/>
      <c r="CF345" s="479"/>
      <c r="CG345" s="479"/>
      <c r="CH345" s="479"/>
      <c r="CI345" s="480"/>
      <c r="CJ345" s="478">
        <v>30000</v>
      </c>
      <c r="CK345" s="479"/>
      <c r="CL345" s="479"/>
      <c r="CM345" s="479"/>
      <c r="CN345" s="479"/>
      <c r="CO345" s="479"/>
      <c r="CP345" s="479"/>
      <c r="CQ345" s="479"/>
      <c r="CR345" s="479"/>
      <c r="CS345" s="479"/>
      <c r="CT345" s="479"/>
      <c r="CU345" s="479"/>
      <c r="CV345" s="479"/>
      <c r="CW345" s="479"/>
      <c r="CX345" s="479"/>
      <c r="CY345" s="479"/>
      <c r="CZ345" s="479"/>
      <c r="DA345" s="480"/>
      <c r="DB345" s="115"/>
      <c r="DC345" s="115"/>
      <c r="DD345" s="115"/>
      <c r="DE345" s="115"/>
    </row>
    <row r="346" spans="1:109" ht="12.75" customHeight="1">
      <c r="A346" s="493" t="s">
        <v>3034</v>
      </c>
      <c r="B346" s="493"/>
      <c r="C346" s="493"/>
      <c r="D346" s="493"/>
      <c r="E346" s="493"/>
      <c r="F346" s="493"/>
      <c r="G346" s="493"/>
      <c r="H346" s="484" t="s">
        <v>3042</v>
      </c>
      <c r="I346" s="484"/>
      <c r="J346" s="484"/>
      <c r="K346" s="484"/>
      <c r="L346" s="484"/>
      <c r="M346" s="484"/>
      <c r="N346" s="484"/>
      <c r="O346" s="484"/>
      <c r="P346" s="484"/>
      <c r="Q346" s="484"/>
      <c r="R346" s="484"/>
      <c r="S346" s="484"/>
      <c r="T346" s="484"/>
      <c r="U346" s="484"/>
      <c r="V346" s="484"/>
      <c r="W346" s="484"/>
      <c r="X346" s="484"/>
      <c r="Y346" s="484"/>
      <c r="Z346" s="484"/>
      <c r="AA346" s="484"/>
      <c r="AB346" s="484"/>
      <c r="AC346" s="484"/>
      <c r="AD346" s="484"/>
      <c r="AE346" s="484"/>
      <c r="AF346" s="484"/>
      <c r="AG346" s="484"/>
      <c r="AH346" s="484"/>
      <c r="AI346" s="484"/>
      <c r="AJ346" s="484"/>
      <c r="AK346" s="484"/>
      <c r="AL346" s="484"/>
      <c r="AM346" s="484"/>
      <c r="AN346" s="484"/>
      <c r="AO346" s="484"/>
      <c r="AP346" s="484"/>
      <c r="AQ346" s="484"/>
      <c r="AR346" s="484"/>
      <c r="AS346" s="484"/>
      <c r="AT346" s="484"/>
      <c r="AU346" s="484"/>
      <c r="AV346" s="484"/>
      <c r="AW346" s="484"/>
      <c r="AX346" s="484"/>
      <c r="AY346" s="484"/>
      <c r="AZ346" s="484"/>
      <c r="BA346" s="484"/>
      <c r="BB346" s="484"/>
      <c r="BC346" s="484"/>
      <c r="BD346" s="484"/>
      <c r="BE346" s="484"/>
      <c r="BF346" s="484"/>
      <c r="BG346" s="484"/>
      <c r="BH346" s="484"/>
      <c r="BI346" s="484"/>
      <c r="BJ346" s="484"/>
      <c r="BK346" s="484"/>
      <c r="BL346" s="484"/>
      <c r="BM346" s="484"/>
      <c r="BN346" s="484"/>
      <c r="BO346" s="484"/>
      <c r="BP346" s="484"/>
      <c r="BQ346" s="484"/>
      <c r="BR346" s="484"/>
      <c r="BS346" s="484"/>
      <c r="BT346" s="478">
        <v>1</v>
      </c>
      <c r="BU346" s="479"/>
      <c r="BV346" s="479"/>
      <c r="BW346" s="479"/>
      <c r="BX346" s="479"/>
      <c r="BY346" s="479"/>
      <c r="BZ346" s="479"/>
      <c r="CA346" s="479"/>
      <c r="CB346" s="479"/>
      <c r="CC346" s="479"/>
      <c r="CD346" s="479"/>
      <c r="CE346" s="479"/>
      <c r="CF346" s="479"/>
      <c r="CG346" s="479"/>
      <c r="CH346" s="479"/>
      <c r="CI346" s="480"/>
      <c r="CJ346" s="478">
        <v>22000</v>
      </c>
      <c r="CK346" s="479"/>
      <c r="CL346" s="479"/>
      <c r="CM346" s="479"/>
      <c r="CN346" s="479"/>
      <c r="CO346" s="479"/>
      <c r="CP346" s="479"/>
      <c r="CQ346" s="479"/>
      <c r="CR346" s="479"/>
      <c r="CS346" s="479"/>
      <c r="CT346" s="479"/>
      <c r="CU346" s="479"/>
      <c r="CV346" s="479"/>
      <c r="CW346" s="479"/>
      <c r="CX346" s="479"/>
      <c r="CY346" s="479"/>
      <c r="CZ346" s="479"/>
      <c r="DA346" s="480"/>
      <c r="DB346" s="115"/>
      <c r="DC346" s="115"/>
      <c r="DD346" s="115"/>
      <c r="DE346" s="115"/>
    </row>
    <row r="347" spans="1:109" ht="12.75" customHeight="1">
      <c r="A347" s="493" t="s">
        <v>3034</v>
      </c>
      <c r="B347" s="493"/>
      <c r="C347" s="493"/>
      <c r="D347" s="493"/>
      <c r="E347" s="493"/>
      <c r="F347" s="493"/>
      <c r="G347" s="493"/>
      <c r="H347" s="484" t="s">
        <v>385</v>
      </c>
      <c r="I347" s="484"/>
      <c r="J347" s="484"/>
      <c r="K347" s="484"/>
      <c r="L347" s="484"/>
      <c r="M347" s="484"/>
      <c r="N347" s="484"/>
      <c r="O347" s="484"/>
      <c r="P347" s="484"/>
      <c r="Q347" s="484"/>
      <c r="R347" s="484"/>
      <c r="S347" s="484"/>
      <c r="T347" s="484"/>
      <c r="U347" s="484"/>
      <c r="V347" s="484"/>
      <c r="W347" s="484"/>
      <c r="X347" s="484"/>
      <c r="Y347" s="484"/>
      <c r="Z347" s="484"/>
      <c r="AA347" s="484"/>
      <c r="AB347" s="484"/>
      <c r="AC347" s="484"/>
      <c r="AD347" s="484"/>
      <c r="AE347" s="484"/>
      <c r="AF347" s="484"/>
      <c r="AG347" s="484"/>
      <c r="AH347" s="484"/>
      <c r="AI347" s="484"/>
      <c r="AJ347" s="484"/>
      <c r="AK347" s="484"/>
      <c r="AL347" s="484"/>
      <c r="AM347" s="484"/>
      <c r="AN347" s="484"/>
      <c r="AO347" s="484"/>
      <c r="AP347" s="484"/>
      <c r="AQ347" s="484"/>
      <c r="AR347" s="484"/>
      <c r="AS347" s="484"/>
      <c r="AT347" s="484"/>
      <c r="AU347" s="484"/>
      <c r="AV347" s="484"/>
      <c r="AW347" s="484"/>
      <c r="AX347" s="484"/>
      <c r="AY347" s="484"/>
      <c r="AZ347" s="484"/>
      <c r="BA347" s="484"/>
      <c r="BB347" s="484"/>
      <c r="BC347" s="484"/>
      <c r="BD347" s="484"/>
      <c r="BE347" s="484"/>
      <c r="BF347" s="484"/>
      <c r="BG347" s="484"/>
      <c r="BH347" s="484"/>
      <c r="BI347" s="484"/>
      <c r="BJ347" s="484"/>
      <c r="BK347" s="484"/>
      <c r="BL347" s="484"/>
      <c r="BM347" s="484"/>
      <c r="BN347" s="484"/>
      <c r="BO347" s="484"/>
      <c r="BP347" s="484"/>
      <c r="BQ347" s="484"/>
      <c r="BR347" s="484"/>
      <c r="BS347" s="484"/>
      <c r="BT347" s="478">
        <v>1</v>
      </c>
      <c r="BU347" s="479"/>
      <c r="BV347" s="479"/>
      <c r="BW347" s="479"/>
      <c r="BX347" s="479"/>
      <c r="BY347" s="479"/>
      <c r="BZ347" s="479"/>
      <c r="CA347" s="479"/>
      <c r="CB347" s="479"/>
      <c r="CC347" s="479"/>
      <c r="CD347" s="479"/>
      <c r="CE347" s="479"/>
      <c r="CF347" s="479"/>
      <c r="CG347" s="479"/>
      <c r="CH347" s="479"/>
      <c r="CI347" s="480"/>
      <c r="CJ347" s="478">
        <v>7801.5</v>
      </c>
      <c r="CK347" s="479"/>
      <c r="CL347" s="479"/>
      <c r="CM347" s="479"/>
      <c r="CN347" s="479"/>
      <c r="CO347" s="479"/>
      <c r="CP347" s="479"/>
      <c r="CQ347" s="479"/>
      <c r="CR347" s="479"/>
      <c r="CS347" s="479"/>
      <c r="CT347" s="479"/>
      <c r="CU347" s="479"/>
      <c r="CV347" s="479"/>
      <c r="CW347" s="479"/>
      <c r="CX347" s="479"/>
      <c r="CY347" s="479"/>
      <c r="CZ347" s="479"/>
      <c r="DA347" s="480"/>
      <c r="DB347" s="115"/>
      <c r="DC347" s="115"/>
      <c r="DD347" s="115"/>
      <c r="DE347" s="115"/>
    </row>
    <row r="348" spans="1:109" ht="12.75" customHeight="1">
      <c r="A348" s="475"/>
      <c r="B348" s="475"/>
      <c r="C348" s="475"/>
      <c r="D348" s="475"/>
      <c r="E348" s="475"/>
      <c r="F348" s="475"/>
      <c r="G348" s="475"/>
      <c r="H348" s="624" t="s">
        <v>209</v>
      </c>
      <c r="I348" s="624"/>
      <c r="J348" s="624"/>
      <c r="K348" s="624"/>
      <c r="L348" s="624"/>
      <c r="M348" s="624"/>
      <c r="N348" s="624"/>
      <c r="O348" s="624"/>
      <c r="P348" s="624"/>
      <c r="Q348" s="624"/>
      <c r="R348" s="624"/>
      <c r="S348" s="624"/>
      <c r="T348" s="624"/>
      <c r="U348" s="624"/>
      <c r="V348" s="624"/>
      <c r="W348" s="624"/>
      <c r="X348" s="624"/>
      <c r="Y348" s="624"/>
      <c r="Z348" s="624"/>
      <c r="AA348" s="624"/>
      <c r="AB348" s="624"/>
      <c r="AC348" s="624"/>
      <c r="AD348" s="624"/>
      <c r="AE348" s="624"/>
      <c r="AF348" s="624"/>
      <c r="AG348" s="624"/>
      <c r="AH348" s="624"/>
      <c r="AI348" s="624"/>
      <c r="AJ348" s="624"/>
      <c r="AK348" s="624"/>
      <c r="AL348" s="624"/>
      <c r="AM348" s="624"/>
      <c r="AN348" s="624"/>
      <c r="AO348" s="624"/>
      <c r="AP348" s="624"/>
      <c r="AQ348" s="624"/>
      <c r="AR348" s="624"/>
      <c r="AS348" s="624"/>
      <c r="AT348" s="624"/>
      <c r="AU348" s="624"/>
      <c r="AV348" s="624"/>
      <c r="AW348" s="624"/>
      <c r="AX348" s="624"/>
      <c r="AY348" s="624"/>
      <c r="AZ348" s="624"/>
      <c r="BA348" s="624"/>
      <c r="BB348" s="624"/>
      <c r="BC348" s="624"/>
      <c r="BD348" s="624"/>
      <c r="BE348" s="624"/>
      <c r="BF348" s="624"/>
      <c r="BG348" s="624"/>
      <c r="BH348" s="624"/>
      <c r="BI348" s="624"/>
      <c r="BJ348" s="624"/>
      <c r="BK348" s="624"/>
      <c r="BL348" s="624"/>
      <c r="BM348" s="624"/>
      <c r="BN348" s="624"/>
      <c r="BO348" s="624"/>
      <c r="BP348" s="624"/>
      <c r="BQ348" s="624"/>
      <c r="BR348" s="624"/>
      <c r="BS348" s="624"/>
      <c r="BT348" s="478" t="s">
        <v>210</v>
      </c>
      <c r="BU348" s="479"/>
      <c r="BV348" s="479"/>
      <c r="BW348" s="479"/>
      <c r="BX348" s="479"/>
      <c r="BY348" s="479"/>
      <c r="BZ348" s="479"/>
      <c r="CA348" s="479"/>
      <c r="CB348" s="479"/>
      <c r="CC348" s="479"/>
      <c r="CD348" s="479"/>
      <c r="CE348" s="479"/>
      <c r="CF348" s="479"/>
      <c r="CG348" s="479"/>
      <c r="CH348" s="479"/>
      <c r="CI348" s="480"/>
      <c r="CJ348" s="481">
        <f>SUM(CJ324:DA347)</f>
        <v>395872.32000000007</v>
      </c>
      <c r="CK348" s="482"/>
      <c r="CL348" s="482"/>
      <c r="CM348" s="482"/>
      <c r="CN348" s="482"/>
      <c r="CO348" s="482"/>
      <c r="CP348" s="482"/>
      <c r="CQ348" s="482"/>
      <c r="CR348" s="482"/>
      <c r="CS348" s="482"/>
      <c r="CT348" s="482"/>
      <c r="CU348" s="482"/>
      <c r="CV348" s="482"/>
      <c r="CW348" s="482"/>
      <c r="CX348" s="482"/>
      <c r="CY348" s="482"/>
      <c r="CZ348" s="482"/>
      <c r="DA348" s="483"/>
      <c r="DB348" s="115">
        <v>463322.23</v>
      </c>
      <c r="DC348" s="115">
        <v>395872.32</v>
      </c>
      <c r="DD348" s="115">
        <f>CJ348-DC348</f>
        <v>0</v>
      </c>
      <c r="DE348" s="115"/>
    </row>
    <row r="349" spans="1:109" ht="12.75" customHeight="1">
      <c r="A349" s="165"/>
      <c r="B349" s="165"/>
      <c r="C349" s="165"/>
      <c r="D349" s="165"/>
      <c r="E349" s="165"/>
      <c r="F349" s="165"/>
      <c r="G349" s="165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7"/>
      <c r="BU349" s="167"/>
      <c r="BV349" s="167"/>
      <c r="BW349" s="167"/>
      <c r="BX349" s="167"/>
      <c r="BY349" s="167"/>
      <c r="BZ349" s="167"/>
      <c r="CA349" s="167"/>
      <c r="CB349" s="167"/>
      <c r="CC349" s="167"/>
      <c r="CD349" s="167"/>
      <c r="CE349" s="167"/>
      <c r="CF349" s="167"/>
      <c r="CG349" s="167"/>
      <c r="CH349" s="167"/>
      <c r="CI349" s="167"/>
      <c r="CJ349" s="168"/>
      <c r="CK349" s="168"/>
      <c r="CL349" s="168"/>
      <c r="CM349" s="168"/>
      <c r="CN349" s="168"/>
      <c r="CO349" s="168"/>
      <c r="CP349" s="168"/>
      <c r="CQ349" s="168"/>
      <c r="CR349" s="168"/>
      <c r="CS349" s="168"/>
      <c r="CT349" s="168"/>
      <c r="CU349" s="168"/>
      <c r="CV349" s="168"/>
      <c r="CW349" s="168"/>
      <c r="CX349" s="168"/>
      <c r="CY349" s="168"/>
      <c r="CZ349" s="168"/>
      <c r="DA349" s="168"/>
      <c r="DB349" s="107"/>
      <c r="DC349" s="107"/>
      <c r="DD349" s="107"/>
      <c r="DE349" s="107"/>
    </row>
    <row r="350" spans="1:109" ht="12.75" customHeight="1">
      <c r="A350" s="614" t="s">
        <v>386</v>
      </c>
      <c r="B350" s="614"/>
      <c r="C350" s="614"/>
      <c r="D350" s="614"/>
      <c r="E350" s="614"/>
      <c r="F350" s="614"/>
      <c r="G350" s="614"/>
      <c r="H350" s="614"/>
      <c r="I350" s="614"/>
      <c r="J350" s="614"/>
      <c r="K350" s="614"/>
      <c r="L350" s="614"/>
      <c r="M350" s="614"/>
      <c r="N350" s="614"/>
      <c r="O350" s="614"/>
      <c r="P350" s="614"/>
      <c r="Q350" s="614"/>
      <c r="R350" s="614"/>
      <c r="S350" s="614"/>
      <c r="T350" s="614"/>
      <c r="U350" s="614"/>
      <c r="V350" s="614"/>
      <c r="W350" s="614"/>
      <c r="X350" s="614"/>
      <c r="Y350" s="614"/>
      <c r="Z350" s="614"/>
      <c r="AA350" s="614"/>
      <c r="AB350" s="614"/>
      <c r="AC350" s="614"/>
      <c r="AD350" s="614"/>
      <c r="AE350" s="614"/>
      <c r="AF350" s="614"/>
      <c r="AG350" s="614"/>
      <c r="AH350" s="614"/>
      <c r="AI350" s="614"/>
      <c r="AJ350" s="614"/>
      <c r="AK350" s="614"/>
      <c r="AL350" s="614"/>
      <c r="AM350" s="614"/>
      <c r="AN350" s="614"/>
      <c r="AO350" s="614"/>
      <c r="AP350" s="614"/>
      <c r="AQ350" s="614"/>
      <c r="AR350" s="614"/>
      <c r="AS350" s="614"/>
      <c r="AT350" s="614"/>
      <c r="AU350" s="614"/>
      <c r="AV350" s="614"/>
      <c r="AW350" s="614"/>
      <c r="AX350" s="614"/>
      <c r="AY350" s="614"/>
      <c r="AZ350" s="614"/>
      <c r="BA350" s="614"/>
      <c r="BB350" s="614"/>
      <c r="BC350" s="614"/>
      <c r="BD350" s="614"/>
      <c r="BE350" s="614"/>
      <c r="BF350" s="614"/>
      <c r="BG350" s="614"/>
      <c r="BH350" s="614"/>
      <c r="BI350" s="614"/>
      <c r="BJ350" s="614"/>
      <c r="BK350" s="614"/>
      <c r="BL350" s="614"/>
      <c r="BM350" s="614"/>
      <c r="BN350" s="614"/>
      <c r="BO350" s="614"/>
      <c r="BP350" s="614"/>
      <c r="BQ350" s="614"/>
      <c r="BR350" s="614"/>
      <c r="BS350" s="614"/>
      <c r="BT350" s="614"/>
      <c r="BU350" s="614"/>
      <c r="BV350" s="614"/>
      <c r="BW350" s="614"/>
      <c r="BX350" s="614"/>
      <c r="BY350" s="614"/>
      <c r="BZ350" s="614"/>
      <c r="CA350" s="614"/>
      <c r="CB350" s="614"/>
      <c r="CC350" s="614"/>
      <c r="CD350" s="614"/>
      <c r="CE350" s="614"/>
      <c r="CF350" s="614"/>
      <c r="CG350" s="614"/>
      <c r="CH350" s="614"/>
      <c r="CI350" s="614"/>
      <c r="CJ350" s="614"/>
      <c r="CK350" s="614"/>
      <c r="CL350" s="614"/>
      <c r="CM350" s="614"/>
      <c r="CN350" s="614"/>
      <c r="CO350" s="614"/>
      <c r="CP350" s="614"/>
      <c r="CQ350" s="614"/>
      <c r="CR350" s="614"/>
      <c r="CS350" s="614"/>
      <c r="CT350" s="614"/>
      <c r="CU350" s="614"/>
      <c r="CV350" s="614"/>
      <c r="CW350" s="614"/>
      <c r="CX350" s="614"/>
      <c r="CY350" s="614"/>
      <c r="CZ350" s="614"/>
      <c r="DA350" s="614"/>
      <c r="DB350" s="108"/>
      <c r="DC350" s="108"/>
      <c r="DD350" s="108"/>
      <c r="DE350" s="108"/>
    </row>
    <row r="351" spans="1:109" ht="12.75" customHeight="1">
      <c r="A351" s="519" t="s">
        <v>387</v>
      </c>
      <c r="B351" s="519"/>
      <c r="C351" s="519"/>
      <c r="D351" s="519"/>
      <c r="E351" s="519"/>
      <c r="F351" s="519"/>
      <c r="G351" s="519"/>
      <c r="H351" s="519"/>
      <c r="I351" s="519"/>
      <c r="J351" s="519"/>
      <c r="K351" s="519"/>
      <c r="L351" s="519"/>
      <c r="M351" s="519"/>
      <c r="N351" s="519"/>
      <c r="O351" s="519"/>
      <c r="P351" s="519"/>
      <c r="Q351" s="519"/>
      <c r="R351" s="519"/>
      <c r="S351" s="519"/>
      <c r="T351" s="519"/>
      <c r="U351" s="519"/>
      <c r="V351" s="519"/>
      <c r="W351" s="519"/>
      <c r="X351" s="519"/>
      <c r="Y351" s="519"/>
      <c r="Z351" s="519"/>
      <c r="AA351" s="519"/>
      <c r="AB351" s="519"/>
      <c r="AC351" s="519"/>
      <c r="AD351" s="519"/>
      <c r="AE351" s="519"/>
      <c r="AF351" s="519"/>
      <c r="AG351" s="519"/>
      <c r="AH351" s="519"/>
      <c r="AI351" s="519"/>
      <c r="AJ351" s="519"/>
      <c r="AK351" s="519"/>
      <c r="AL351" s="519"/>
      <c r="AM351" s="519"/>
      <c r="AN351" s="519"/>
      <c r="AO351" s="519"/>
      <c r="AP351" s="519"/>
      <c r="AQ351" s="519"/>
      <c r="AR351" s="519"/>
      <c r="AS351" s="519"/>
      <c r="AT351" s="519"/>
      <c r="AU351" s="519"/>
      <c r="AV351" s="519"/>
      <c r="AW351" s="519"/>
      <c r="AX351" s="519"/>
      <c r="AY351" s="519"/>
      <c r="AZ351" s="519"/>
      <c r="BA351" s="519"/>
      <c r="BB351" s="519"/>
      <c r="BC351" s="519"/>
      <c r="BD351" s="519"/>
      <c r="BE351" s="519"/>
      <c r="BF351" s="519"/>
      <c r="BG351" s="519"/>
      <c r="BH351" s="519"/>
      <c r="BI351" s="519"/>
      <c r="BJ351" s="519"/>
      <c r="BK351" s="519"/>
      <c r="BL351" s="519"/>
      <c r="BM351" s="519"/>
      <c r="BN351" s="519"/>
      <c r="BO351" s="519"/>
      <c r="BP351" s="519"/>
      <c r="BQ351" s="519"/>
      <c r="BR351" s="519"/>
      <c r="BS351" s="519"/>
      <c r="BT351" s="519"/>
      <c r="BU351" s="519"/>
      <c r="BV351" s="519"/>
      <c r="BW351" s="519"/>
      <c r="BX351" s="519"/>
      <c r="BY351" s="519"/>
      <c r="BZ351" s="519"/>
      <c r="CA351" s="519"/>
      <c r="CB351" s="519"/>
      <c r="CC351" s="519"/>
      <c r="CD351" s="519"/>
      <c r="CE351" s="519"/>
      <c r="CF351" s="519"/>
      <c r="CG351" s="519"/>
      <c r="CH351" s="519"/>
      <c r="CI351" s="519"/>
      <c r="CJ351" s="519"/>
      <c r="CK351" s="519"/>
      <c r="CL351" s="519"/>
      <c r="CM351" s="519"/>
      <c r="CN351" s="519"/>
      <c r="CO351" s="519"/>
      <c r="CP351" s="519"/>
      <c r="CQ351" s="519"/>
      <c r="CR351" s="519"/>
      <c r="CS351" s="519"/>
      <c r="CT351" s="519"/>
      <c r="CU351" s="519"/>
      <c r="CV351" s="519"/>
      <c r="CW351" s="519"/>
      <c r="CX351" s="519"/>
      <c r="CY351" s="519"/>
      <c r="CZ351" s="519"/>
      <c r="DA351" s="519"/>
      <c r="DB351" s="109"/>
      <c r="DC351" s="109"/>
      <c r="DD351" s="109"/>
      <c r="DE351" s="109"/>
    </row>
    <row r="352" spans="1:109" ht="12.75" customHeight="1">
      <c r="A352" s="519" t="s">
        <v>388</v>
      </c>
      <c r="B352" s="519"/>
      <c r="C352" s="519"/>
      <c r="D352" s="519"/>
      <c r="E352" s="519"/>
      <c r="F352" s="519"/>
      <c r="G352" s="519"/>
      <c r="H352" s="519"/>
      <c r="I352" s="519"/>
      <c r="J352" s="519"/>
      <c r="K352" s="519"/>
      <c r="L352" s="519"/>
      <c r="M352" s="519"/>
      <c r="N352" s="519"/>
      <c r="O352" s="519"/>
      <c r="P352" s="519"/>
      <c r="Q352" s="519"/>
      <c r="R352" s="519"/>
      <c r="S352" s="519"/>
      <c r="T352" s="519"/>
      <c r="U352" s="519"/>
      <c r="V352" s="519"/>
      <c r="W352" s="519"/>
      <c r="X352" s="519"/>
      <c r="Y352" s="519"/>
      <c r="Z352" s="519"/>
      <c r="AA352" s="519"/>
      <c r="AB352" s="519"/>
      <c r="AC352" s="519"/>
      <c r="AD352" s="519"/>
      <c r="AE352" s="519"/>
      <c r="AF352" s="519"/>
      <c r="AG352" s="519"/>
      <c r="AH352" s="519"/>
      <c r="AI352" s="519"/>
      <c r="AJ352" s="519"/>
      <c r="AK352" s="519"/>
      <c r="AL352" s="519"/>
      <c r="AM352" s="519"/>
      <c r="AN352" s="519"/>
      <c r="AO352" s="519"/>
      <c r="AP352" s="519"/>
      <c r="AQ352" s="519"/>
      <c r="AR352" s="519"/>
      <c r="AS352" s="519"/>
      <c r="AT352" s="519"/>
      <c r="AU352" s="519"/>
      <c r="AV352" s="519"/>
      <c r="AW352" s="519"/>
      <c r="AX352" s="519"/>
      <c r="AY352" s="519"/>
      <c r="AZ352" s="519"/>
      <c r="BA352" s="519"/>
      <c r="BB352" s="519"/>
      <c r="BC352" s="519"/>
      <c r="BD352" s="519"/>
      <c r="BE352" s="519"/>
      <c r="BF352" s="519"/>
      <c r="BG352" s="519"/>
      <c r="BH352" s="519"/>
      <c r="BI352" s="519"/>
      <c r="BJ352" s="519"/>
      <c r="BK352" s="519"/>
      <c r="BL352" s="519"/>
      <c r="BM352" s="519"/>
      <c r="BN352" s="519"/>
      <c r="BO352" s="519"/>
      <c r="BP352" s="519"/>
      <c r="BQ352" s="519"/>
      <c r="BR352" s="519"/>
      <c r="BS352" s="519"/>
      <c r="BT352" s="519"/>
      <c r="BU352" s="519"/>
      <c r="BV352" s="519"/>
      <c r="BW352" s="519"/>
      <c r="BX352" s="519"/>
      <c r="BY352" s="519"/>
      <c r="BZ352" s="519"/>
      <c r="CA352" s="519"/>
      <c r="CB352" s="519"/>
      <c r="CC352" s="519"/>
      <c r="CD352" s="519"/>
      <c r="CE352" s="519"/>
      <c r="CF352" s="519"/>
      <c r="CG352" s="519"/>
      <c r="CH352" s="519"/>
      <c r="CI352" s="519"/>
      <c r="CJ352" s="519"/>
      <c r="CK352" s="519"/>
      <c r="CL352" s="519"/>
      <c r="CM352" s="519"/>
      <c r="CN352" s="519"/>
      <c r="CO352" s="519"/>
      <c r="CP352" s="519"/>
      <c r="CQ352" s="519"/>
      <c r="CR352" s="519"/>
      <c r="CS352" s="519"/>
      <c r="CT352" s="519"/>
      <c r="CU352" s="519"/>
      <c r="CV352" s="519"/>
      <c r="CW352" s="519"/>
      <c r="CX352" s="519"/>
      <c r="CY352" s="519"/>
      <c r="CZ352" s="519"/>
      <c r="DA352" s="519"/>
      <c r="DB352" s="110"/>
      <c r="DC352" s="110"/>
      <c r="DD352" s="110"/>
      <c r="DE352" s="110"/>
    </row>
    <row r="353" spans="1:109" ht="1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  <c r="BR353" s="107"/>
      <c r="BS353" s="107"/>
      <c r="BT353" s="107"/>
      <c r="BU353" s="107"/>
      <c r="BV353" s="107"/>
      <c r="BW353" s="107"/>
      <c r="BX353" s="107"/>
      <c r="BY353" s="107"/>
      <c r="BZ353" s="107"/>
      <c r="CA353" s="107"/>
      <c r="CB353" s="107"/>
      <c r="CC353" s="107"/>
      <c r="CD353" s="107"/>
      <c r="CE353" s="107"/>
      <c r="CF353" s="107"/>
      <c r="CG353" s="107"/>
      <c r="CH353" s="107"/>
      <c r="CI353" s="107"/>
      <c r="CJ353" s="107"/>
      <c r="CK353" s="107"/>
      <c r="CL353" s="107"/>
      <c r="CM353" s="107"/>
      <c r="CN353" s="107"/>
      <c r="CO353" s="107"/>
      <c r="CP353" s="107"/>
      <c r="CQ353" s="107"/>
      <c r="CR353" s="107"/>
      <c r="CS353" s="107"/>
      <c r="CT353" s="107"/>
      <c r="CU353" s="107"/>
      <c r="CV353" s="107"/>
      <c r="CW353" s="107"/>
      <c r="CX353" s="107"/>
      <c r="CY353" s="107"/>
      <c r="CZ353" s="107"/>
      <c r="DA353" s="107"/>
      <c r="DB353" s="107"/>
      <c r="DC353" s="107"/>
      <c r="DD353" s="107"/>
      <c r="DE353" s="107"/>
    </row>
    <row r="354" spans="1:109" ht="12.75" customHeight="1">
      <c r="A354" s="526" t="s">
        <v>202</v>
      </c>
      <c r="B354" s="526"/>
      <c r="C354" s="526"/>
      <c r="D354" s="526"/>
      <c r="E354" s="526"/>
      <c r="F354" s="526"/>
      <c r="G354" s="526"/>
      <c r="H354" s="526" t="s">
        <v>260</v>
      </c>
      <c r="I354" s="526"/>
      <c r="J354" s="526"/>
      <c r="K354" s="526"/>
      <c r="L354" s="526"/>
      <c r="M354" s="526"/>
      <c r="N354" s="526"/>
      <c r="O354" s="526"/>
      <c r="P354" s="526"/>
      <c r="Q354" s="526"/>
      <c r="R354" s="526"/>
      <c r="S354" s="526"/>
      <c r="T354" s="526"/>
      <c r="U354" s="526"/>
      <c r="V354" s="526"/>
      <c r="W354" s="526"/>
      <c r="X354" s="526"/>
      <c r="Y354" s="526"/>
      <c r="Z354" s="526"/>
      <c r="AA354" s="526"/>
      <c r="AB354" s="526"/>
      <c r="AC354" s="526"/>
      <c r="AD354" s="526"/>
      <c r="AE354" s="526"/>
      <c r="AF354" s="526"/>
      <c r="AG354" s="526"/>
      <c r="AH354" s="526"/>
      <c r="AI354" s="526"/>
      <c r="AJ354" s="526"/>
      <c r="AK354" s="526"/>
      <c r="AL354" s="526"/>
      <c r="AM354" s="526"/>
      <c r="AN354" s="526"/>
      <c r="AO354" s="526"/>
      <c r="AP354" s="526"/>
      <c r="AQ354" s="526"/>
      <c r="AR354" s="526"/>
      <c r="AS354" s="526"/>
      <c r="AT354" s="526"/>
      <c r="AU354" s="526"/>
      <c r="AV354" s="526"/>
      <c r="AW354" s="526"/>
      <c r="AX354" s="526"/>
      <c r="AY354" s="526"/>
      <c r="AZ354" s="526"/>
      <c r="BA354" s="526"/>
      <c r="BB354" s="526"/>
      <c r="BC354" s="526"/>
      <c r="BD354" s="523" t="s">
        <v>319</v>
      </c>
      <c r="BE354" s="524"/>
      <c r="BF354" s="524"/>
      <c r="BG354" s="524"/>
      <c r="BH354" s="524"/>
      <c r="BI354" s="524"/>
      <c r="BJ354" s="524"/>
      <c r="BK354" s="524"/>
      <c r="BL354" s="524"/>
      <c r="BM354" s="524"/>
      <c r="BN354" s="524"/>
      <c r="BO354" s="524"/>
      <c r="BP354" s="524"/>
      <c r="BQ354" s="524"/>
      <c r="BR354" s="524"/>
      <c r="BS354" s="525"/>
      <c r="BT354" s="523" t="s">
        <v>389</v>
      </c>
      <c r="BU354" s="524"/>
      <c r="BV354" s="524"/>
      <c r="BW354" s="524"/>
      <c r="BX354" s="524"/>
      <c r="BY354" s="524"/>
      <c r="BZ354" s="524"/>
      <c r="CA354" s="524"/>
      <c r="CB354" s="524"/>
      <c r="CC354" s="524"/>
      <c r="CD354" s="524"/>
      <c r="CE354" s="524"/>
      <c r="CF354" s="524"/>
      <c r="CG354" s="524"/>
      <c r="CH354" s="524"/>
      <c r="CI354" s="525"/>
      <c r="CJ354" s="523" t="s">
        <v>390</v>
      </c>
      <c r="CK354" s="524"/>
      <c r="CL354" s="524"/>
      <c r="CM354" s="524"/>
      <c r="CN354" s="524"/>
      <c r="CO354" s="524"/>
      <c r="CP354" s="524"/>
      <c r="CQ354" s="524"/>
      <c r="CR354" s="524"/>
      <c r="CS354" s="524"/>
      <c r="CT354" s="524"/>
      <c r="CU354" s="524"/>
      <c r="CV354" s="524"/>
      <c r="CW354" s="524"/>
      <c r="CX354" s="524"/>
      <c r="CY354" s="524"/>
      <c r="CZ354" s="524"/>
      <c r="DA354" s="525"/>
      <c r="DB354" s="110"/>
      <c r="DC354" s="110"/>
      <c r="DD354" s="110"/>
      <c r="DE354" s="110"/>
    </row>
    <row r="355" spans="1:109" ht="12.75">
      <c r="A355" s="527"/>
      <c r="B355" s="527"/>
      <c r="C355" s="527"/>
      <c r="D355" s="527"/>
      <c r="E355" s="527"/>
      <c r="F355" s="527"/>
      <c r="G355" s="527"/>
      <c r="H355" s="527">
        <v>1</v>
      </c>
      <c r="I355" s="527"/>
      <c r="J355" s="527"/>
      <c r="K355" s="527"/>
      <c r="L355" s="527"/>
      <c r="M355" s="527"/>
      <c r="N355" s="527"/>
      <c r="O355" s="527"/>
      <c r="P355" s="527"/>
      <c r="Q355" s="527"/>
      <c r="R355" s="527"/>
      <c r="S355" s="527"/>
      <c r="T355" s="527"/>
      <c r="U355" s="527"/>
      <c r="V355" s="527"/>
      <c r="W355" s="527"/>
      <c r="X355" s="527"/>
      <c r="Y355" s="527"/>
      <c r="Z355" s="527"/>
      <c r="AA355" s="527"/>
      <c r="AB355" s="527"/>
      <c r="AC355" s="527"/>
      <c r="AD355" s="527"/>
      <c r="AE355" s="527"/>
      <c r="AF355" s="527"/>
      <c r="AG355" s="527"/>
      <c r="AH355" s="527"/>
      <c r="AI355" s="527"/>
      <c r="AJ355" s="527"/>
      <c r="AK355" s="527"/>
      <c r="AL355" s="527"/>
      <c r="AM355" s="527"/>
      <c r="AN355" s="527"/>
      <c r="AO355" s="527"/>
      <c r="AP355" s="527"/>
      <c r="AQ355" s="527"/>
      <c r="AR355" s="527"/>
      <c r="AS355" s="527"/>
      <c r="AT355" s="527"/>
      <c r="AU355" s="527"/>
      <c r="AV355" s="527"/>
      <c r="AW355" s="527"/>
      <c r="AX355" s="527"/>
      <c r="AY355" s="527"/>
      <c r="AZ355" s="527"/>
      <c r="BA355" s="527"/>
      <c r="BB355" s="527"/>
      <c r="BC355" s="527"/>
      <c r="BD355" s="527">
        <v>2</v>
      </c>
      <c r="BE355" s="527"/>
      <c r="BF355" s="527"/>
      <c r="BG355" s="527"/>
      <c r="BH355" s="527"/>
      <c r="BI355" s="527"/>
      <c r="BJ355" s="527"/>
      <c r="BK355" s="527"/>
      <c r="BL355" s="527"/>
      <c r="BM355" s="527"/>
      <c r="BN355" s="527"/>
      <c r="BO355" s="527"/>
      <c r="BP355" s="527"/>
      <c r="BQ355" s="527"/>
      <c r="BR355" s="527"/>
      <c r="BS355" s="527"/>
      <c r="BT355" s="542">
        <v>3</v>
      </c>
      <c r="BU355" s="543"/>
      <c r="BV355" s="543"/>
      <c r="BW355" s="543"/>
      <c r="BX355" s="543"/>
      <c r="BY355" s="543"/>
      <c r="BZ355" s="543"/>
      <c r="CA355" s="543"/>
      <c r="CB355" s="543"/>
      <c r="CC355" s="543"/>
      <c r="CD355" s="543"/>
      <c r="CE355" s="543"/>
      <c r="CF355" s="543"/>
      <c r="CG355" s="543"/>
      <c r="CH355" s="543"/>
      <c r="CI355" s="544"/>
      <c r="CJ355" s="542">
        <v>4</v>
      </c>
      <c r="CK355" s="543"/>
      <c r="CL355" s="543"/>
      <c r="CM355" s="543"/>
      <c r="CN355" s="543"/>
      <c r="CO355" s="543"/>
      <c r="CP355" s="543"/>
      <c r="CQ355" s="543"/>
      <c r="CR355" s="543"/>
      <c r="CS355" s="543"/>
      <c r="CT355" s="543"/>
      <c r="CU355" s="543"/>
      <c r="CV355" s="543"/>
      <c r="CW355" s="543"/>
      <c r="CX355" s="543"/>
      <c r="CY355" s="543"/>
      <c r="CZ355" s="543"/>
      <c r="DA355" s="544"/>
      <c r="DB355" s="110"/>
      <c r="DC355" s="110"/>
      <c r="DD355" s="110"/>
      <c r="DE355" s="110"/>
    </row>
    <row r="356" spans="1:109" ht="12.75">
      <c r="A356" s="590"/>
      <c r="B356" s="590"/>
      <c r="C356" s="590"/>
      <c r="D356" s="590"/>
      <c r="E356" s="590"/>
      <c r="F356" s="590"/>
      <c r="G356" s="590"/>
      <c r="H356" s="523"/>
      <c r="I356" s="523"/>
      <c r="J356" s="523"/>
      <c r="K356" s="523"/>
      <c r="L356" s="523"/>
      <c r="M356" s="523"/>
      <c r="N356" s="523"/>
      <c r="O356" s="523"/>
      <c r="P356" s="523"/>
      <c r="Q356" s="523"/>
      <c r="R356" s="523"/>
      <c r="S356" s="523"/>
      <c r="T356" s="523"/>
      <c r="U356" s="523"/>
      <c r="V356" s="523"/>
      <c r="W356" s="523"/>
      <c r="X356" s="523"/>
      <c r="Y356" s="523"/>
      <c r="Z356" s="523"/>
      <c r="AA356" s="523"/>
      <c r="AB356" s="523"/>
      <c r="AC356" s="523"/>
      <c r="AD356" s="523"/>
      <c r="AE356" s="523"/>
      <c r="AF356" s="523"/>
      <c r="AG356" s="523"/>
      <c r="AH356" s="523"/>
      <c r="AI356" s="523"/>
      <c r="AJ356" s="523"/>
      <c r="AK356" s="523"/>
      <c r="AL356" s="523"/>
      <c r="AM356" s="523"/>
      <c r="AN356" s="523"/>
      <c r="AO356" s="523"/>
      <c r="AP356" s="523"/>
      <c r="AQ356" s="523"/>
      <c r="AR356" s="523"/>
      <c r="AS356" s="523"/>
      <c r="AT356" s="523"/>
      <c r="AU356" s="523"/>
      <c r="AV356" s="523"/>
      <c r="AW356" s="523"/>
      <c r="AX356" s="523"/>
      <c r="AY356" s="523"/>
      <c r="AZ356" s="523"/>
      <c r="BA356" s="523"/>
      <c r="BB356" s="523"/>
      <c r="BC356" s="523"/>
      <c r="BD356" s="523"/>
      <c r="BE356" s="524"/>
      <c r="BF356" s="524"/>
      <c r="BG356" s="524"/>
      <c r="BH356" s="524"/>
      <c r="BI356" s="524"/>
      <c r="BJ356" s="524"/>
      <c r="BK356" s="524"/>
      <c r="BL356" s="524"/>
      <c r="BM356" s="524"/>
      <c r="BN356" s="524"/>
      <c r="BO356" s="524"/>
      <c r="BP356" s="524"/>
      <c r="BQ356" s="524"/>
      <c r="BR356" s="524"/>
      <c r="BS356" s="525"/>
      <c r="BT356" s="523"/>
      <c r="BU356" s="524"/>
      <c r="BV356" s="524"/>
      <c r="BW356" s="524"/>
      <c r="BX356" s="524"/>
      <c r="BY356" s="524"/>
      <c r="BZ356" s="524"/>
      <c r="CA356" s="524"/>
      <c r="CB356" s="524"/>
      <c r="CC356" s="524"/>
      <c r="CD356" s="524"/>
      <c r="CE356" s="524"/>
      <c r="CF356" s="524"/>
      <c r="CG356" s="524"/>
      <c r="CH356" s="524"/>
      <c r="CI356" s="525"/>
      <c r="CJ356" s="523"/>
      <c r="CK356" s="524"/>
      <c r="CL356" s="524"/>
      <c r="CM356" s="524"/>
      <c r="CN356" s="524"/>
      <c r="CO356" s="524"/>
      <c r="CP356" s="524"/>
      <c r="CQ356" s="524"/>
      <c r="CR356" s="524"/>
      <c r="CS356" s="524"/>
      <c r="CT356" s="524"/>
      <c r="CU356" s="524"/>
      <c r="CV356" s="524"/>
      <c r="CW356" s="524"/>
      <c r="CX356" s="524"/>
      <c r="CY356" s="524"/>
      <c r="CZ356" s="524"/>
      <c r="DA356" s="525"/>
      <c r="DB356" s="110"/>
      <c r="DC356" s="110"/>
      <c r="DD356" s="110"/>
      <c r="DE356" s="110"/>
    </row>
    <row r="357" spans="1:109" ht="14.25">
      <c r="A357" s="494"/>
      <c r="B357" s="494"/>
      <c r="C357" s="494"/>
      <c r="D357" s="494"/>
      <c r="E357" s="494"/>
      <c r="F357" s="494"/>
      <c r="G357" s="494"/>
      <c r="H357" s="484"/>
      <c r="I357" s="484"/>
      <c r="J357" s="484"/>
      <c r="K357" s="484"/>
      <c r="L357" s="484"/>
      <c r="M357" s="484"/>
      <c r="N357" s="484"/>
      <c r="O357" s="484"/>
      <c r="P357" s="484"/>
      <c r="Q357" s="484"/>
      <c r="R357" s="484"/>
      <c r="S357" s="484"/>
      <c r="T357" s="484"/>
      <c r="U357" s="484"/>
      <c r="V357" s="484"/>
      <c r="W357" s="484"/>
      <c r="X357" s="484"/>
      <c r="Y357" s="484"/>
      <c r="Z357" s="484"/>
      <c r="AA357" s="484"/>
      <c r="AB357" s="484"/>
      <c r="AC357" s="484"/>
      <c r="AD357" s="484"/>
      <c r="AE357" s="484"/>
      <c r="AF357" s="484"/>
      <c r="AG357" s="484"/>
      <c r="AH357" s="484"/>
      <c r="AI357" s="484"/>
      <c r="AJ357" s="484"/>
      <c r="AK357" s="484"/>
      <c r="AL357" s="484"/>
      <c r="AM357" s="484"/>
      <c r="AN357" s="484"/>
      <c r="AO357" s="484"/>
      <c r="AP357" s="484"/>
      <c r="AQ357" s="484"/>
      <c r="AR357" s="484"/>
      <c r="AS357" s="484"/>
      <c r="AT357" s="484"/>
      <c r="AU357" s="484"/>
      <c r="AV357" s="484"/>
      <c r="AW357" s="484"/>
      <c r="AX357" s="484"/>
      <c r="AY357" s="484"/>
      <c r="AZ357" s="484"/>
      <c r="BA357" s="484"/>
      <c r="BB357" s="484"/>
      <c r="BC357" s="484"/>
      <c r="BD357" s="498"/>
      <c r="BE357" s="498"/>
      <c r="BF357" s="498"/>
      <c r="BG357" s="498"/>
      <c r="BH357" s="498"/>
      <c r="BI357" s="498"/>
      <c r="BJ357" s="498"/>
      <c r="BK357" s="498"/>
      <c r="BL357" s="498"/>
      <c r="BM357" s="498"/>
      <c r="BN357" s="498"/>
      <c r="BO357" s="498"/>
      <c r="BP357" s="498"/>
      <c r="BQ357" s="498"/>
      <c r="BR357" s="498"/>
      <c r="BS357" s="498"/>
      <c r="BT357" s="495"/>
      <c r="BU357" s="496"/>
      <c r="BV357" s="496"/>
      <c r="BW357" s="496"/>
      <c r="BX357" s="496"/>
      <c r="BY357" s="496"/>
      <c r="BZ357" s="496"/>
      <c r="CA357" s="496"/>
      <c r="CB357" s="496"/>
      <c r="CC357" s="496"/>
      <c r="CD357" s="496"/>
      <c r="CE357" s="496"/>
      <c r="CF357" s="496"/>
      <c r="CG357" s="496"/>
      <c r="CH357" s="496"/>
      <c r="CI357" s="497"/>
      <c r="CJ357" s="495"/>
      <c r="CK357" s="496"/>
      <c r="CL357" s="496"/>
      <c r="CM357" s="496"/>
      <c r="CN357" s="496"/>
      <c r="CO357" s="496"/>
      <c r="CP357" s="496"/>
      <c r="CQ357" s="496"/>
      <c r="CR357" s="496"/>
      <c r="CS357" s="496"/>
      <c r="CT357" s="496"/>
      <c r="CU357" s="496"/>
      <c r="CV357" s="496"/>
      <c r="CW357" s="496"/>
      <c r="CX357" s="496"/>
      <c r="CY357" s="496"/>
      <c r="CZ357" s="496"/>
      <c r="DA357" s="497"/>
      <c r="DB357" s="115"/>
      <c r="DC357" s="115"/>
      <c r="DD357" s="115"/>
      <c r="DE357" s="115"/>
    </row>
    <row r="358" spans="1:109" ht="12.75" customHeight="1">
      <c r="A358" s="494"/>
      <c r="B358" s="494"/>
      <c r="C358" s="494"/>
      <c r="D358" s="494"/>
      <c r="E358" s="494"/>
      <c r="F358" s="494"/>
      <c r="G358" s="494"/>
      <c r="H358" s="508" t="s">
        <v>209</v>
      </c>
      <c r="I358" s="508"/>
      <c r="J358" s="508"/>
      <c r="K358" s="508"/>
      <c r="L358" s="508"/>
      <c r="M358" s="508"/>
      <c r="N358" s="508"/>
      <c r="O358" s="508"/>
      <c r="P358" s="508"/>
      <c r="Q358" s="508"/>
      <c r="R358" s="508"/>
      <c r="S358" s="508"/>
      <c r="T358" s="508"/>
      <c r="U358" s="508"/>
      <c r="V358" s="508"/>
      <c r="W358" s="508"/>
      <c r="X358" s="508"/>
      <c r="Y358" s="508"/>
      <c r="Z358" s="508"/>
      <c r="AA358" s="508"/>
      <c r="AB358" s="508"/>
      <c r="AC358" s="508"/>
      <c r="AD358" s="508"/>
      <c r="AE358" s="508"/>
      <c r="AF358" s="508"/>
      <c r="AG358" s="508"/>
      <c r="AH358" s="508"/>
      <c r="AI358" s="508"/>
      <c r="AJ358" s="508"/>
      <c r="AK358" s="508"/>
      <c r="AL358" s="508"/>
      <c r="AM358" s="508"/>
      <c r="AN358" s="508"/>
      <c r="AO358" s="508"/>
      <c r="AP358" s="508"/>
      <c r="AQ358" s="508"/>
      <c r="AR358" s="508"/>
      <c r="AS358" s="508"/>
      <c r="AT358" s="508"/>
      <c r="AU358" s="508"/>
      <c r="AV358" s="508"/>
      <c r="AW358" s="508"/>
      <c r="AX358" s="508"/>
      <c r="AY358" s="508"/>
      <c r="AZ358" s="508"/>
      <c r="BA358" s="508"/>
      <c r="BB358" s="508"/>
      <c r="BC358" s="508"/>
      <c r="BD358" s="495"/>
      <c r="BE358" s="496"/>
      <c r="BF358" s="496"/>
      <c r="BG358" s="496"/>
      <c r="BH358" s="496"/>
      <c r="BI358" s="496"/>
      <c r="BJ358" s="496"/>
      <c r="BK358" s="496"/>
      <c r="BL358" s="496"/>
      <c r="BM358" s="496"/>
      <c r="BN358" s="496"/>
      <c r="BO358" s="496"/>
      <c r="BP358" s="496"/>
      <c r="BQ358" s="496"/>
      <c r="BR358" s="496"/>
      <c r="BS358" s="497"/>
      <c r="BT358" s="495" t="s">
        <v>210</v>
      </c>
      <c r="BU358" s="496"/>
      <c r="BV358" s="496"/>
      <c r="BW358" s="496"/>
      <c r="BX358" s="496"/>
      <c r="BY358" s="496"/>
      <c r="BZ358" s="496"/>
      <c r="CA358" s="496"/>
      <c r="CB358" s="496"/>
      <c r="CC358" s="496"/>
      <c r="CD358" s="496"/>
      <c r="CE358" s="496"/>
      <c r="CF358" s="496"/>
      <c r="CG358" s="496"/>
      <c r="CH358" s="496"/>
      <c r="CI358" s="497"/>
      <c r="CJ358" s="520">
        <f>CJ356</f>
        <v>0</v>
      </c>
      <c r="CK358" s="521"/>
      <c r="CL358" s="521"/>
      <c r="CM358" s="521"/>
      <c r="CN358" s="521"/>
      <c r="CO358" s="521"/>
      <c r="CP358" s="521"/>
      <c r="CQ358" s="521"/>
      <c r="CR358" s="521"/>
      <c r="CS358" s="521"/>
      <c r="CT358" s="521"/>
      <c r="CU358" s="521"/>
      <c r="CV358" s="521"/>
      <c r="CW358" s="521"/>
      <c r="CX358" s="521"/>
      <c r="CY358" s="521"/>
      <c r="CZ358" s="521"/>
      <c r="DA358" s="522"/>
      <c r="DB358" s="115"/>
      <c r="DC358" s="115"/>
      <c r="DD358" s="115"/>
      <c r="DE358" s="115"/>
    </row>
    <row r="359" spans="1:109" ht="12.75" customHeight="1">
      <c r="A359" s="169"/>
      <c r="B359" s="169"/>
      <c r="C359" s="169"/>
      <c r="D359" s="169"/>
      <c r="E359" s="169"/>
      <c r="F359" s="169"/>
      <c r="G359" s="169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  <c r="AT359" s="170"/>
      <c r="AU359" s="170"/>
      <c r="AV359" s="170"/>
      <c r="AW359" s="170"/>
      <c r="AX359" s="170"/>
      <c r="AY359" s="170"/>
      <c r="AZ359" s="170"/>
      <c r="BA359" s="170"/>
      <c r="BB359" s="170"/>
      <c r="BC359" s="170"/>
      <c r="BD359" s="171"/>
      <c r="BE359" s="171"/>
      <c r="BF359" s="171"/>
      <c r="BG359" s="171"/>
      <c r="BH359" s="171"/>
      <c r="BI359" s="171"/>
      <c r="BJ359" s="171"/>
      <c r="BK359" s="171"/>
      <c r="BL359" s="171"/>
      <c r="BM359" s="171"/>
      <c r="BN359" s="171"/>
      <c r="BO359" s="171"/>
      <c r="BP359" s="171"/>
      <c r="BQ359" s="171"/>
      <c r="BR359" s="171"/>
      <c r="BS359" s="171"/>
      <c r="BT359" s="171"/>
      <c r="BU359" s="171"/>
      <c r="BV359" s="171"/>
      <c r="BW359" s="171"/>
      <c r="BX359" s="171"/>
      <c r="BY359" s="171"/>
      <c r="BZ359" s="171"/>
      <c r="CA359" s="171"/>
      <c r="CB359" s="171"/>
      <c r="CC359" s="171"/>
      <c r="CD359" s="171"/>
      <c r="CE359" s="171"/>
      <c r="CF359" s="171"/>
      <c r="CG359" s="171"/>
      <c r="CH359" s="171"/>
      <c r="CI359" s="171"/>
      <c r="CJ359" s="172"/>
      <c r="CK359" s="172"/>
      <c r="CL359" s="172"/>
      <c r="CM359" s="172"/>
      <c r="CN359" s="172"/>
      <c r="CO359" s="172"/>
      <c r="CP359" s="172"/>
      <c r="CQ359" s="172"/>
      <c r="CR359" s="172"/>
      <c r="CS359" s="172"/>
      <c r="CT359" s="172"/>
      <c r="CU359" s="172"/>
      <c r="CV359" s="172"/>
      <c r="CW359" s="172"/>
      <c r="CX359" s="172"/>
      <c r="CY359" s="172"/>
      <c r="CZ359" s="172"/>
      <c r="DA359" s="172"/>
      <c r="DB359" s="107"/>
      <c r="DC359" s="107"/>
      <c r="DD359" s="107"/>
      <c r="DE359" s="107"/>
    </row>
    <row r="360" spans="1:109" ht="12.75" customHeight="1">
      <c r="A360" s="615" t="s">
        <v>391</v>
      </c>
      <c r="B360" s="615"/>
      <c r="C360" s="615"/>
      <c r="D360" s="615"/>
      <c r="E360" s="615"/>
      <c r="F360" s="615"/>
      <c r="G360" s="615"/>
      <c r="H360" s="615"/>
      <c r="I360" s="615"/>
      <c r="J360" s="615"/>
      <c r="K360" s="615"/>
      <c r="L360" s="615"/>
      <c r="M360" s="615"/>
      <c r="N360" s="615"/>
      <c r="O360" s="615"/>
      <c r="P360" s="615"/>
      <c r="Q360" s="615"/>
      <c r="R360" s="615"/>
      <c r="S360" s="615"/>
      <c r="T360" s="615"/>
      <c r="U360" s="615"/>
      <c r="V360" s="615"/>
      <c r="W360" s="615"/>
      <c r="X360" s="615"/>
      <c r="Y360" s="615"/>
      <c r="Z360" s="615"/>
      <c r="AA360" s="615"/>
      <c r="AB360" s="615"/>
      <c r="AC360" s="615"/>
      <c r="AD360" s="615"/>
      <c r="AE360" s="615"/>
      <c r="AF360" s="615"/>
      <c r="AG360" s="615"/>
      <c r="AH360" s="615"/>
      <c r="AI360" s="615"/>
      <c r="AJ360" s="615"/>
      <c r="AK360" s="615"/>
      <c r="AL360" s="615"/>
      <c r="AM360" s="615"/>
      <c r="AN360" s="615"/>
      <c r="AO360" s="615"/>
      <c r="AP360" s="615"/>
      <c r="AQ360" s="615"/>
      <c r="AR360" s="615"/>
      <c r="AS360" s="615"/>
      <c r="AT360" s="615"/>
      <c r="AU360" s="615"/>
      <c r="AV360" s="615"/>
      <c r="AW360" s="615"/>
      <c r="AX360" s="615"/>
      <c r="AY360" s="615"/>
      <c r="AZ360" s="615"/>
      <c r="BA360" s="615"/>
      <c r="BB360" s="615"/>
      <c r="BC360" s="615"/>
      <c r="BD360" s="615"/>
      <c r="BE360" s="615"/>
      <c r="BF360" s="615"/>
      <c r="BG360" s="615"/>
      <c r="BH360" s="615"/>
      <c r="BI360" s="615"/>
      <c r="BJ360" s="615"/>
      <c r="BK360" s="615"/>
      <c r="BL360" s="615"/>
      <c r="BM360" s="615"/>
      <c r="BN360" s="615"/>
      <c r="BO360" s="615"/>
      <c r="BP360" s="615"/>
      <c r="BQ360" s="615"/>
      <c r="BR360" s="615"/>
      <c r="BS360" s="615"/>
      <c r="BT360" s="615"/>
      <c r="BU360" s="615"/>
      <c r="BV360" s="615"/>
      <c r="BW360" s="615"/>
      <c r="BX360" s="615"/>
      <c r="BY360" s="615"/>
      <c r="BZ360" s="615"/>
      <c r="CA360" s="615"/>
      <c r="CB360" s="615"/>
      <c r="CC360" s="615"/>
      <c r="CD360" s="615"/>
      <c r="CE360" s="615"/>
      <c r="CF360" s="615"/>
      <c r="CG360" s="615"/>
      <c r="CH360" s="615"/>
      <c r="CI360" s="615"/>
      <c r="CJ360" s="615"/>
      <c r="CK360" s="615"/>
      <c r="CL360" s="615"/>
      <c r="CM360" s="615"/>
      <c r="CN360" s="615"/>
      <c r="CO360" s="615"/>
      <c r="CP360" s="615"/>
      <c r="CQ360" s="615"/>
      <c r="CR360" s="615"/>
      <c r="CS360" s="615"/>
      <c r="CT360" s="615"/>
      <c r="CU360" s="615"/>
      <c r="CV360" s="615"/>
      <c r="CW360" s="615"/>
      <c r="CX360" s="615"/>
      <c r="CY360" s="615"/>
      <c r="CZ360" s="615"/>
      <c r="DA360" s="615"/>
      <c r="DB360" s="108"/>
      <c r="DC360" s="108"/>
      <c r="DD360" s="108"/>
      <c r="DE360" s="108"/>
    </row>
    <row r="361" spans="1:109" ht="12.75" customHeight="1">
      <c r="A361" s="600" t="s">
        <v>387</v>
      </c>
      <c r="B361" s="600"/>
      <c r="C361" s="600"/>
      <c r="D361" s="600"/>
      <c r="E361" s="600"/>
      <c r="F361" s="600"/>
      <c r="G361" s="600"/>
      <c r="H361" s="600"/>
      <c r="I361" s="600"/>
      <c r="J361" s="600"/>
      <c r="K361" s="600"/>
      <c r="L361" s="600"/>
      <c r="M361" s="600"/>
      <c r="N361" s="600"/>
      <c r="O361" s="600"/>
      <c r="P361" s="600"/>
      <c r="Q361" s="600"/>
      <c r="R361" s="600"/>
      <c r="S361" s="600"/>
      <c r="T361" s="600"/>
      <c r="U361" s="600"/>
      <c r="V361" s="600"/>
      <c r="W361" s="600"/>
      <c r="X361" s="600"/>
      <c r="Y361" s="600"/>
      <c r="Z361" s="600"/>
      <c r="AA361" s="600"/>
      <c r="AB361" s="600"/>
      <c r="AC361" s="600"/>
      <c r="AD361" s="600"/>
      <c r="AE361" s="600"/>
      <c r="AF361" s="600"/>
      <c r="AG361" s="600"/>
      <c r="AH361" s="600"/>
      <c r="AI361" s="600"/>
      <c r="AJ361" s="600"/>
      <c r="AK361" s="600"/>
      <c r="AL361" s="600"/>
      <c r="AM361" s="600"/>
      <c r="AN361" s="600"/>
      <c r="AO361" s="600"/>
      <c r="AP361" s="600"/>
      <c r="AQ361" s="600"/>
      <c r="AR361" s="600"/>
      <c r="AS361" s="600"/>
      <c r="AT361" s="600"/>
      <c r="AU361" s="600"/>
      <c r="AV361" s="600"/>
      <c r="AW361" s="600"/>
      <c r="AX361" s="600"/>
      <c r="AY361" s="600"/>
      <c r="AZ361" s="600"/>
      <c r="BA361" s="600"/>
      <c r="BB361" s="600"/>
      <c r="BC361" s="600"/>
      <c r="BD361" s="600"/>
      <c r="BE361" s="600"/>
      <c r="BF361" s="600"/>
      <c r="BG361" s="600"/>
      <c r="BH361" s="600"/>
      <c r="BI361" s="600"/>
      <c r="BJ361" s="600"/>
      <c r="BK361" s="600"/>
      <c r="BL361" s="600"/>
      <c r="BM361" s="600"/>
      <c r="BN361" s="600"/>
      <c r="BO361" s="600"/>
      <c r="BP361" s="600"/>
      <c r="BQ361" s="600"/>
      <c r="BR361" s="600"/>
      <c r="BS361" s="600"/>
      <c r="BT361" s="600"/>
      <c r="BU361" s="600"/>
      <c r="BV361" s="600"/>
      <c r="BW361" s="600"/>
      <c r="BX361" s="600"/>
      <c r="BY361" s="600"/>
      <c r="BZ361" s="600"/>
      <c r="CA361" s="600"/>
      <c r="CB361" s="600"/>
      <c r="CC361" s="600"/>
      <c r="CD361" s="600"/>
      <c r="CE361" s="600"/>
      <c r="CF361" s="600"/>
      <c r="CG361" s="600"/>
      <c r="CH361" s="600"/>
      <c r="CI361" s="600"/>
      <c r="CJ361" s="600"/>
      <c r="CK361" s="600"/>
      <c r="CL361" s="600"/>
      <c r="CM361" s="600"/>
      <c r="CN361" s="600"/>
      <c r="CO361" s="600"/>
      <c r="CP361" s="600"/>
      <c r="CQ361" s="600"/>
      <c r="CR361" s="600"/>
      <c r="CS361" s="600"/>
      <c r="CT361" s="600"/>
      <c r="CU361" s="600"/>
      <c r="CV361" s="600"/>
      <c r="CW361" s="600"/>
      <c r="CX361" s="600"/>
      <c r="CY361" s="600"/>
      <c r="CZ361" s="600"/>
      <c r="DA361" s="600"/>
      <c r="DB361" s="109"/>
      <c r="DC361" s="109"/>
      <c r="DD361" s="109"/>
      <c r="DE361" s="109"/>
    </row>
    <row r="362" spans="1:109" ht="12.75" customHeight="1">
      <c r="A362" s="600" t="s">
        <v>324</v>
      </c>
      <c r="B362" s="600"/>
      <c r="C362" s="600"/>
      <c r="D362" s="600"/>
      <c r="E362" s="600"/>
      <c r="F362" s="600"/>
      <c r="G362" s="600"/>
      <c r="H362" s="600"/>
      <c r="I362" s="600"/>
      <c r="J362" s="600"/>
      <c r="K362" s="600"/>
      <c r="L362" s="600"/>
      <c r="M362" s="600"/>
      <c r="N362" s="600"/>
      <c r="O362" s="600"/>
      <c r="P362" s="600"/>
      <c r="Q362" s="600"/>
      <c r="R362" s="600"/>
      <c r="S362" s="600"/>
      <c r="T362" s="600"/>
      <c r="U362" s="600"/>
      <c r="V362" s="600"/>
      <c r="W362" s="600"/>
      <c r="X362" s="600"/>
      <c r="Y362" s="600"/>
      <c r="Z362" s="600"/>
      <c r="AA362" s="600"/>
      <c r="AB362" s="600"/>
      <c r="AC362" s="600"/>
      <c r="AD362" s="600"/>
      <c r="AE362" s="600"/>
      <c r="AF362" s="600"/>
      <c r="AG362" s="600"/>
      <c r="AH362" s="600"/>
      <c r="AI362" s="600"/>
      <c r="AJ362" s="600"/>
      <c r="AK362" s="600"/>
      <c r="AL362" s="600"/>
      <c r="AM362" s="600"/>
      <c r="AN362" s="600"/>
      <c r="AO362" s="600"/>
      <c r="AP362" s="600"/>
      <c r="AQ362" s="600"/>
      <c r="AR362" s="600"/>
      <c r="AS362" s="600"/>
      <c r="AT362" s="600"/>
      <c r="AU362" s="600"/>
      <c r="AV362" s="600"/>
      <c r="AW362" s="600"/>
      <c r="AX362" s="600"/>
      <c r="AY362" s="600"/>
      <c r="AZ362" s="600"/>
      <c r="BA362" s="600"/>
      <c r="BB362" s="600"/>
      <c r="BC362" s="600"/>
      <c r="BD362" s="600"/>
      <c r="BE362" s="600"/>
      <c r="BF362" s="600"/>
      <c r="BG362" s="600"/>
      <c r="BH362" s="600"/>
      <c r="BI362" s="600"/>
      <c r="BJ362" s="600"/>
      <c r="BK362" s="600"/>
      <c r="BL362" s="600"/>
      <c r="BM362" s="600"/>
      <c r="BN362" s="600"/>
      <c r="BO362" s="600"/>
      <c r="BP362" s="600"/>
      <c r="BQ362" s="600"/>
      <c r="BR362" s="600"/>
      <c r="BS362" s="600"/>
      <c r="BT362" s="600"/>
      <c r="BU362" s="600"/>
      <c r="BV362" s="600"/>
      <c r="BW362" s="600"/>
      <c r="BX362" s="600"/>
      <c r="BY362" s="600"/>
      <c r="BZ362" s="600"/>
      <c r="CA362" s="600"/>
      <c r="CB362" s="600"/>
      <c r="CC362" s="600"/>
      <c r="CD362" s="600"/>
      <c r="CE362" s="600"/>
      <c r="CF362" s="600"/>
      <c r="CG362" s="600"/>
      <c r="CH362" s="600"/>
      <c r="CI362" s="600"/>
      <c r="CJ362" s="600"/>
      <c r="CK362" s="600"/>
      <c r="CL362" s="600"/>
      <c r="CM362" s="600"/>
      <c r="CN362" s="600"/>
      <c r="CO362" s="600"/>
      <c r="CP362" s="600"/>
      <c r="CQ362" s="600"/>
      <c r="CR362" s="600"/>
      <c r="CS362" s="600"/>
      <c r="CT362" s="600"/>
      <c r="CU362" s="600"/>
      <c r="CV362" s="600"/>
      <c r="CW362" s="600"/>
      <c r="CX362" s="600"/>
      <c r="CY362" s="600"/>
      <c r="CZ362" s="600"/>
      <c r="DA362" s="600"/>
      <c r="DB362" s="110"/>
      <c r="DC362" s="110"/>
      <c r="DD362" s="110"/>
      <c r="DE362" s="110"/>
    </row>
    <row r="363" spans="1:109" ht="1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07"/>
      <c r="DC363" s="107"/>
      <c r="DD363" s="107"/>
      <c r="DE363" s="107"/>
    </row>
    <row r="364" spans="1:109" ht="12.75" customHeight="1">
      <c r="A364" s="526" t="s">
        <v>202</v>
      </c>
      <c r="B364" s="526"/>
      <c r="C364" s="526"/>
      <c r="D364" s="526"/>
      <c r="E364" s="526"/>
      <c r="F364" s="526"/>
      <c r="G364" s="526"/>
      <c r="H364" s="526" t="s">
        <v>260</v>
      </c>
      <c r="I364" s="526"/>
      <c r="J364" s="526"/>
      <c r="K364" s="526"/>
      <c r="L364" s="526"/>
      <c r="M364" s="526"/>
      <c r="N364" s="526"/>
      <c r="O364" s="526"/>
      <c r="P364" s="526"/>
      <c r="Q364" s="526"/>
      <c r="R364" s="526"/>
      <c r="S364" s="526"/>
      <c r="T364" s="526"/>
      <c r="U364" s="526"/>
      <c r="V364" s="526"/>
      <c r="W364" s="526"/>
      <c r="X364" s="526"/>
      <c r="Y364" s="526"/>
      <c r="Z364" s="526"/>
      <c r="AA364" s="526"/>
      <c r="AB364" s="526"/>
      <c r="AC364" s="526"/>
      <c r="AD364" s="526"/>
      <c r="AE364" s="526"/>
      <c r="AF364" s="526"/>
      <c r="AG364" s="526"/>
      <c r="AH364" s="526"/>
      <c r="AI364" s="526"/>
      <c r="AJ364" s="526"/>
      <c r="AK364" s="526"/>
      <c r="AL364" s="526"/>
      <c r="AM364" s="526"/>
      <c r="AN364" s="526"/>
      <c r="AO364" s="526"/>
      <c r="AP364" s="526"/>
      <c r="AQ364" s="526"/>
      <c r="AR364" s="526"/>
      <c r="AS364" s="526"/>
      <c r="AT364" s="526"/>
      <c r="AU364" s="526"/>
      <c r="AV364" s="526"/>
      <c r="AW364" s="526"/>
      <c r="AX364" s="526"/>
      <c r="AY364" s="526"/>
      <c r="AZ364" s="526"/>
      <c r="BA364" s="526"/>
      <c r="BB364" s="526"/>
      <c r="BC364" s="526"/>
      <c r="BD364" s="526" t="s">
        <v>319</v>
      </c>
      <c r="BE364" s="526"/>
      <c r="BF364" s="526"/>
      <c r="BG364" s="526"/>
      <c r="BH364" s="526"/>
      <c r="BI364" s="526"/>
      <c r="BJ364" s="526"/>
      <c r="BK364" s="526"/>
      <c r="BL364" s="526"/>
      <c r="BM364" s="526"/>
      <c r="BN364" s="526"/>
      <c r="BO364" s="526"/>
      <c r="BP364" s="526"/>
      <c r="BQ364" s="526"/>
      <c r="BR364" s="526"/>
      <c r="BS364" s="526"/>
      <c r="BT364" s="523" t="s">
        <v>389</v>
      </c>
      <c r="BU364" s="524"/>
      <c r="BV364" s="524"/>
      <c r="BW364" s="524"/>
      <c r="BX364" s="524"/>
      <c r="BY364" s="524"/>
      <c r="BZ364" s="524"/>
      <c r="CA364" s="524"/>
      <c r="CB364" s="524"/>
      <c r="CC364" s="524"/>
      <c r="CD364" s="524"/>
      <c r="CE364" s="524"/>
      <c r="CF364" s="524"/>
      <c r="CG364" s="524"/>
      <c r="CH364" s="524"/>
      <c r="CI364" s="525"/>
      <c r="CJ364" s="523" t="s">
        <v>390</v>
      </c>
      <c r="CK364" s="524"/>
      <c r="CL364" s="524"/>
      <c r="CM364" s="524"/>
      <c r="CN364" s="524"/>
      <c r="CO364" s="524"/>
      <c r="CP364" s="524"/>
      <c r="CQ364" s="524"/>
      <c r="CR364" s="524"/>
      <c r="CS364" s="524"/>
      <c r="CT364" s="524"/>
      <c r="CU364" s="524"/>
      <c r="CV364" s="524"/>
      <c r="CW364" s="524"/>
      <c r="CX364" s="524"/>
      <c r="CY364" s="524"/>
      <c r="CZ364" s="524"/>
      <c r="DA364" s="525"/>
      <c r="DB364" s="110"/>
      <c r="DC364" s="110"/>
      <c r="DD364" s="110"/>
      <c r="DE364" s="110"/>
    </row>
    <row r="365" spans="1:109" ht="12.75" customHeight="1">
      <c r="A365" s="527"/>
      <c r="B365" s="527"/>
      <c r="C365" s="527"/>
      <c r="D365" s="527"/>
      <c r="E365" s="527"/>
      <c r="F365" s="527"/>
      <c r="G365" s="527"/>
      <c r="H365" s="527">
        <v>1</v>
      </c>
      <c r="I365" s="527"/>
      <c r="J365" s="527"/>
      <c r="K365" s="527"/>
      <c r="L365" s="527"/>
      <c r="M365" s="527"/>
      <c r="N365" s="527"/>
      <c r="O365" s="527"/>
      <c r="P365" s="527"/>
      <c r="Q365" s="527"/>
      <c r="R365" s="527"/>
      <c r="S365" s="527"/>
      <c r="T365" s="527"/>
      <c r="U365" s="527"/>
      <c r="V365" s="527"/>
      <c r="W365" s="527"/>
      <c r="X365" s="527"/>
      <c r="Y365" s="527"/>
      <c r="Z365" s="527"/>
      <c r="AA365" s="527"/>
      <c r="AB365" s="527"/>
      <c r="AC365" s="527"/>
      <c r="AD365" s="527"/>
      <c r="AE365" s="527"/>
      <c r="AF365" s="527"/>
      <c r="AG365" s="527"/>
      <c r="AH365" s="527"/>
      <c r="AI365" s="527"/>
      <c r="AJ365" s="527"/>
      <c r="AK365" s="527"/>
      <c r="AL365" s="527"/>
      <c r="AM365" s="527"/>
      <c r="AN365" s="527"/>
      <c r="AO365" s="527"/>
      <c r="AP365" s="527"/>
      <c r="AQ365" s="527"/>
      <c r="AR365" s="527"/>
      <c r="AS365" s="527"/>
      <c r="AT365" s="527"/>
      <c r="AU365" s="527"/>
      <c r="AV365" s="527"/>
      <c r="AW365" s="527"/>
      <c r="AX365" s="527"/>
      <c r="AY365" s="527"/>
      <c r="AZ365" s="527"/>
      <c r="BA365" s="527"/>
      <c r="BB365" s="527"/>
      <c r="BC365" s="527"/>
      <c r="BD365" s="527">
        <v>2</v>
      </c>
      <c r="BE365" s="527"/>
      <c r="BF365" s="527"/>
      <c r="BG365" s="527"/>
      <c r="BH365" s="527"/>
      <c r="BI365" s="527"/>
      <c r="BJ365" s="527"/>
      <c r="BK365" s="527"/>
      <c r="BL365" s="527"/>
      <c r="BM365" s="527"/>
      <c r="BN365" s="527"/>
      <c r="BO365" s="527"/>
      <c r="BP365" s="527"/>
      <c r="BQ365" s="527"/>
      <c r="BR365" s="527"/>
      <c r="BS365" s="527"/>
      <c r="BT365" s="542">
        <v>3</v>
      </c>
      <c r="BU365" s="543"/>
      <c r="BV365" s="543"/>
      <c r="BW365" s="543"/>
      <c r="BX365" s="543"/>
      <c r="BY365" s="543"/>
      <c r="BZ365" s="543"/>
      <c r="CA365" s="543"/>
      <c r="CB365" s="543"/>
      <c r="CC365" s="543"/>
      <c r="CD365" s="543"/>
      <c r="CE365" s="543"/>
      <c r="CF365" s="543"/>
      <c r="CG365" s="543"/>
      <c r="CH365" s="543"/>
      <c r="CI365" s="544"/>
      <c r="CJ365" s="542">
        <v>4</v>
      </c>
      <c r="CK365" s="543"/>
      <c r="CL365" s="543"/>
      <c r="CM365" s="543"/>
      <c r="CN365" s="543"/>
      <c r="CO365" s="543"/>
      <c r="CP365" s="543"/>
      <c r="CQ365" s="543"/>
      <c r="CR365" s="543"/>
      <c r="CS365" s="543"/>
      <c r="CT365" s="543"/>
      <c r="CU365" s="543"/>
      <c r="CV365" s="543"/>
      <c r="CW365" s="543"/>
      <c r="CX365" s="543"/>
      <c r="CY365" s="543"/>
      <c r="CZ365" s="543"/>
      <c r="DA365" s="544"/>
      <c r="DB365" s="110"/>
      <c r="DC365" s="110"/>
      <c r="DD365" s="110"/>
      <c r="DE365" s="110"/>
    </row>
    <row r="366" spans="1:109" ht="12.75" customHeight="1">
      <c r="A366" s="590" t="s">
        <v>208</v>
      </c>
      <c r="B366" s="590"/>
      <c r="C366" s="590"/>
      <c r="D366" s="590"/>
      <c r="E366" s="590"/>
      <c r="F366" s="590"/>
      <c r="G366" s="590"/>
      <c r="H366" s="523" t="s">
        <v>392</v>
      </c>
      <c r="I366" s="523"/>
      <c r="J366" s="523"/>
      <c r="K366" s="523"/>
      <c r="L366" s="523"/>
      <c r="M366" s="523"/>
      <c r="N366" s="523"/>
      <c r="O366" s="523"/>
      <c r="P366" s="523"/>
      <c r="Q366" s="523"/>
      <c r="R366" s="523"/>
      <c r="S366" s="523"/>
      <c r="T366" s="523"/>
      <c r="U366" s="523"/>
      <c r="V366" s="523"/>
      <c r="W366" s="523"/>
      <c r="X366" s="523"/>
      <c r="Y366" s="523"/>
      <c r="Z366" s="523"/>
      <c r="AA366" s="523"/>
      <c r="AB366" s="523"/>
      <c r="AC366" s="523"/>
      <c r="AD366" s="523"/>
      <c r="AE366" s="523"/>
      <c r="AF366" s="523"/>
      <c r="AG366" s="523"/>
      <c r="AH366" s="523"/>
      <c r="AI366" s="523"/>
      <c r="AJ366" s="523"/>
      <c r="AK366" s="523"/>
      <c r="AL366" s="523"/>
      <c r="AM366" s="523"/>
      <c r="AN366" s="523"/>
      <c r="AO366" s="523"/>
      <c r="AP366" s="523"/>
      <c r="AQ366" s="523"/>
      <c r="AR366" s="523"/>
      <c r="AS366" s="523"/>
      <c r="AT366" s="523"/>
      <c r="AU366" s="523"/>
      <c r="AV366" s="523"/>
      <c r="AW366" s="523"/>
      <c r="AX366" s="523"/>
      <c r="AY366" s="523"/>
      <c r="AZ366" s="523"/>
      <c r="BA366" s="523"/>
      <c r="BB366" s="523"/>
      <c r="BC366" s="523"/>
      <c r="BD366" s="523"/>
      <c r="BE366" s="524"/>
      <c r="BF366" s="524"/>
      <c r="BG366" s="524"/>
      <c r="BH366" s="524"/>
      <c r="BI366" s="524"/>
      <c r="BJ366" s="524"/>
      <c r="BK366" s="524"/>
      <c r="BL366" s="524"/>
      <c r="BM366" s="524"/>
      <c r="BN366" s="524"/>
      <c r="BO366" s="524"/>
      <c r="BP366" s="524"/>
      <c r="BQ366" s="524"/>
      <c r="BR366" s="524"/>
      <c r="BS366" s="525"/>
      <c r="BT366" s="523">
        <v>1</v>
      </c>
      <c r="BU366" s="524"/>
      <c r="BV366" s="524"/>
      <c r="BW366" s="524"/>
      <c r="BX366" s="524"/>
      <c r="BY366" s="524"/>
      <c r="BZ366" s="524"/>
      <c r="CA366" s="524"/>
      <c r="CB366" s="524"/>
      <c r="CC366" s="524"/>
      <c r="CD366" s="524"/>
      <c r="CE366" s="524"/>
      <c r="CF366" s="524"/>
      <c r="CG366" s="524"/>
      <c r="CH366" s="524"/>
      <c r="CI366" s="525"/>
      <c r="CJ366" s="523">
        <v>7094.74</v>
      </c>
      <c r="CK366" s="524"/>
      <c r="CL366" s="524"/>
      <c r="CM366" s="524"/>
      <c r="CN366" s="524"/>
      <c r="CO366" s="524"/>
      <c r="CP366" s="524"/>
      <c r="CQ366" s="524"/>
      <c r="CR366" s="524"/>
      <c r="CS366" s="524"/>
      <c r="CT366" s="524"/>
      <c r="CU366" s="524"/>
      <c r="CV366" s="524"/>
      <c r="CW366" s="524"/>
      <c r="CX366" s="524"/>
      <c r="CY366" s="524"/>
      <c r="CZ366" s="524"/>
      <c r="DA366" s="525"/>
      <c r="DB366" s="115"/>
      <c r="DC366" s="115"/>
      <c r="DD366" s="115"/>
      <c r="DE366" s="115"/>
    </row>
    <row r="367" spans="1:109" ht="12.75" customHeight="1">
      <c r="A367" s="494"/>
      <c r="B367" s="494"/>
      <c r="C367" s="494"/>
      <c r="D367" s="494"/>
      <c r="E367" s="494"/>
      <c r="F367" s="494"/>
      <c r="G367" s="494"/>
      <c r="H367" s="508" t="s">
        <v>209</v>
      </c>
      <c r="I367" s="508"/>
      <c r="J367" s="508"/>
      <c r="K367" s="508"/>
      <c r="L367" s="508"/>
      <c r="M367" s="508"/>
      <c r="N367" s="508"/>
      <c r="O367" s="508"/>
      <c r="P367" s="508"/>
      <c r="Q367" s="508"/>
      <c r="R367" s="508"/>
      <c r="S367" s="508"/>
      <c r="T367" s="508"/>
      <c r="U367" s="508"/>
      <c r="V367" s="508"/>
      <c r="W367" s="508"/>
      <c r="X367" s="508"/>
      <c r="Y367" s="508"/>
      <c r="Z367" s="508"/>
      <c r="AA367" s="508"/>
      <c r="AB367" s="508"/>
      <c r="AC367" s="508"/>
      <c r="AD367" s="508"/>
      <c r="AE367" s="508"/>
      <c r="AF367" s="508"/>
      <c r="AG367" s="508"/>
      <c r="AH367" s="508"/>
      <c r="AI367" s="508"/>
      <c r="AJ367" s="508"/>
      <c r="AK367" s="508"/>
      <c r="AL367" s="508"/>
      <c r="AM367" s="508"/>
      <c r="AN367" s="508"/>
      <c r="AO367" s="508"/>
      <c r="AP367" s="508"/>
      <c r="AQ367" s="508"/>
      <c r="AR367" s="508"/>
      <c r="AS367" s="508"/>
      <c r="AT367" s="508"/>
      <c r="AU367" s="508"/>
      <c r="AV367" s="508"/>
      <c r="AW367" s="508"/>
      <c r="AX367" s="508"/>
      <c r="AY367" s="508"/>
      <c r="AZ367" s="508"/>
      <c r="BA367" s="508"/>
      <c r="BB367" s="508"/>
      <c r="BC367" s="508"/>
      <c r="BD367" s="498"/>
      <c r="BE367" s="498"/>
      <c r="BF367" s="498"/>
      <c r="BG367" s="498"/>
      <c r="BH367" s="498"/>
      <c r="BI367" s="498"/>
      <c r="BJ367" s="498"/>
      <c r="BK367" s="498"/>
      <c r="BL367" s="498"/>
      <c r="BM367" s="498"/>
      <c r="BN367" s="498"/>
      <c r="BO367" s="498"/>
      <c r="BP367" s="498"/>
      <c r="BQ367" s="498"/>
      <c r="BR367" s="498"/>
      <c r="BS367" s="498"/>
      <c r="BT367" s="495" t="s">
        <v>210</v>
      </c>
      <c r="BU367" s="496"/>
      <c r="BV367" s="496"/>
      <c r="BW367" s="496"/>
      <c r="BX367" s="496"/>
      <c r="BY367" s="496"/>
      <c r="BZ367" s="496"/>
      <c r="CA367" s="496"/>
      <c r="CB367" s="496"/>
      <c r="CC367" s="496"/>
      <c r="CD367" s="496"/>
      <c r="CE367" s="496"/>
      <c r="CF367" s="496"/>
      <c r="CG367" s="496"/>
      <c r="CH367" s="496"/>
      <c r="CI367" s="497"/>
      <c r="CJ367" s="520">
        <f>SUM(CJ366:DA366)</f>
        <v>7094.74</v>
      </c>
      <c r="CK367" s="521"/>
      <c r="CL367" s="521"/>
      <c r="CM367" s="521"/>
      <c r="CN367" s="521"/>
      <c r="CO367" s="521"/>
      <c r="CP367" s="521"/>
      <c r="CQ367" s="521"/>
      <c r="CR367" s="521"/>
      <c r="CS367" s="521"/>
      <c r="CT367" s="521"/>
      <c r="CU367" s="521"/>
      <c r="CV367" s="521"/>
      <c r="CW367" s="521"/>
      <c r="CX367" s="521"/>
      <c r="CY367" s="521"/>
      <c r="CZ367" s="521"/>
      <c r="DA367" s="522"/>
      <c r="DB367" s="107"/>
      <c r="DC367" s="107"/>
      <c r="DD367" s="107"/>
      <c r="DE367" s="107"/>
    </row>
    <row r="368" spans="1:109" ht="12.75" customHeight="1">
      <c r="A368" s="615" t="s">
        <v>393</v>
      </c>
      <c r="B368" s="615"/>
      <c r="C368" s="615"/>
      <c r="D368" s="615"/>
      <c r="E368" s="615"/>
      <c r="F368" s="615"/>
      <c r="G368" s="615"/>
      <c r="H368" s="615"/>
      <c r="I368" s="615"/>
      <c r="J368" s="615"/>
      <c r="K368" s="615"/>
      <c r="L368" s="615"/>
      <c r="M368" s="615"/>
      <c r="N368" s="615"/>
      <c r="O368" s="615"/>
      <c r="P368" s="615"/>
      <c r="Q368" s="615"/>
      <c r="R368" s="615"/>
      <c r="S368" s="615"/>
      <c r="T368" s="615"/>
      <c r="U368" s="615"/>
      <c r="V368" s="615"/>
      <c r="W368" s="615"/>
      <c r="X368" s="615"/>
      <c r="Y368" s="615"/>
      <c r="Z368" s="615"/>
      <c r="AA368" s="615"/>
      <c r="AB368" s="615"/>
      <c r="AC368" s="615"/>
      <c r="AD368" s="615"/>
      <c r="AE368" s="615"/>
      <c r="AF368" s="615"/>
      <c r="AG368" s="615"/>
      <c r="AH368" s="615"/>
      <c r="AI368" s="615"/>
      <c r="AJ368" s="615"/>
      <c r="AK368" s="615"/>
      <c r="AL368" s="615"/>
      <c r="AM368" s="615"/>
      <c r="AN368" s="615"/>
      <c r="AO368" s="615"/>
      <c r="AP368" s="615"/>
      <c r="AQ368" s="615"/>
      <c r="AR368" s="615"/>
      <c r="AS368" s="615"/>
      <c r="AT368" s="615"/>
      <c r="AU368" s="615"/>
      <c r="AV368" s="615"/>
      <c r="AW368" s="615"/>
      <c r="AX368" s="615"/>
      <c r="AY368" s="615"/>
      <c r="AZ368" s="615"/>
      <c r="BA368" s="615"/>
      <c r="BB368" s="615"/>
      <c r="BC368" s="615"/>
      <c r="BD368" s="615"/>
      <c r="BE368" s="615"/>
      <c r="BF368" s="615"/>
      <c r="BG368" s="615"/>
      <c r="BH368" s="615"/>
      <c r="BI368" s="615"/>
      <c r="BJ368" s="615"/>
      <c r="BK368" s="615"/>
      <c r="BL368" s="615"/>
      <c r="BM368" s="615"/>
      <c r="BN368" s="615"/>
      <c r="BO368" s="615"/>
      <c r="BP368" s="615"/>
      <c r="BQ368" s="615"/>
      <c r="BR368" s="615"/>
      <c r="BS368" s="615"/>
      <c r="BT368" s="615"/>
      <c r="BU368" s="615"/>
      <c r="BV368" s="615"/>
      <c r="BW368" s="615"/>
      <c r="BX368" s="615"/>
      <c r="BY368" s="615"/>
      <c r="BZ368" s="615"/>
      <c r="CA368" s="615"/>
      <c r="CB368" s="615"/>
      <c r="CC368" s="615"/>
      <c r="CD368" s="615"/>
      <c r="CE368" s="615"/>
      <c r="CF368" s="615"/>
      <c r="CG368" s="615"/>
      <c r="CH368" s="615"/>
      <c r="CI368" s="615"/>
      <c r="CJ368" s="615"/>
      <c r="CK368" s="615"/>
      <c r="CL368" s="615"/>
      <c r="CM368" s="615"/>
      <c r="CN368" s="615"/>
      <c r="CO368" s="615"/>
      <c r="CP368" s="615"/>
      <c r="CQ368" s="615"/>
      <c r="CR368" s="615"/>
      <c r="CS368" s="615"/>
      <c r="CT368" s="615"/>
      <c r="CU368" s="615"/>
      <c r="CV368" s="615"/>
      <c r="CW368" s="615"/>
      <c r="CX368" s="615"/>
      <c r="CY368" s="615"/>
      <c r="CZ368" s="615"/>
      <c r="DA368" s="615"/>
      <c r="DB368" s="109"/>
      <c r="DC368" s="109"/>
      <c r="DD368" s="109"/>
      <c r="DE368" s="109"/>
    </row>
    <row r="369" spans="1:109" ht="12.75" customHeight="1">
      <c r="A369" s="600" t="s">
        <v>394</v>
      </c>
      <c r="B369" s="600"/>
      <c r="C369" s="600"/>
      <c r="D369" s="600"/>
      <c r="E369" s="600"/>
      <c r="F369" s="600"/>
      <c r="G369" s="600"/>
      <c r="H369" s="600"/>
      <c r="I369" s="600"/>
      <c r="J369" s="600"/>
      <c r="K369" s="600"/>
      <c r="L369" s="600"/>
      <c r="M369" s="600"/>
      <c r="N369" s="600"/>
      <c r="O369" s="600"/>
      <c r="P369" s="600"/>
      <c r="Q369" s="600"/>
      <c r="R369" s="600"/>
      <c r="S369" s="600"/>
      <c r="T369" s="600"/>
      <c r="U369" s="600"/>
      <c r="V369" s="600"/>
      <c r="W369" s="600"/>
      <c r="X369" s="600"/>
      <c r="Y369" s="600"/>
      <c r="Z369" s="600"/>
      <c r="AA369" s="600"/>
      <c r="AB369" s="600"/>
      <c r="AC369" s="600"/>
      <c r="AD369" s="600"/>
      <c r="AE369" s="600"/>
      <c r="AF369" s="600"/>
      <c r="AG369" s="600"/>
      <c r="AH369" s="600"/>
      <c r="AI369" s="600"/>
      <c r="AJ369" s="600"/>
      <c r="AK369" s="600"/>
      <c r="AL369" s="600"/>
      <c r="AM369" s="600"/>
      <c r="AN369" s="600"/>
      <c r="AO369" s="600"/>
      <c r="AP369" s="600"/>
      <c r="AQ369" s="600"/>
      <c r="AR369" s="600"/>
      <c r="AS369" s="600"/>
      <c r="AT369" s="600"/>
      <c r="AU369" s="600"/>
      <c r="AV369" s="600"/>
      <c r="AW369" s="600"/>
      <c r="AX369" s="600"/>
      <c r="AY369" s="600"/>
      <c r="AZ369" s="600"/>
      <c r="BA369" s="600"/>
      <c r="BB369" s="600"/>
      <c r="BC369" s="600"/>
      <c r="BD369" s="600"/>
      <c r="BE369" s="600"/>
      <c r="BF369" s="600"/>
      <c r="BG369" s="600"/>
      <c r="BH369" s="600"/>
      <c r="BI369" s="600"/>
      <c r="BJ369" s="600"/>
      <c r="BK369" s="600"/>
      <c r="BL369" s="600"/>
      <c r="BM369" s="600"/>
      <c r="BN369" s="600"/>
      <c r="BO369" s="600"/>
      <c r="BP369" s="600"/>
      <c r="BQ369" s="600"/>
      <c r="BR369" s="600"/>
      <c r="BS369" s="600"/>
      <c r="BT369" s="600"/>
      <c r="BU369" s="600"/>
      <c r="BV369" s="600"/>
      <c r="BW369" s="600"/>
      <c r="BX369" s="600"/>
      <c r="BY369" s="600"/>
      <c r="BZ369" s="600"/>
      <c r="CA369" s="600"/>
      <c r="CB369" s="600"/>
      <c r="CC369" s="600"/>
      <c r="CD369" s="600"/>
      <c r="CE369" s="600"/>
      <c r="CF369" s="600"/>
      <c r="CG369" s="600"/>
      <c r="CH369" s="600"/>
      <c r="CI369" s="600"/>
      <c r="CJ369" s="600"/>
      <c r="CK369" s="600"/>
      <c r="CL369" s="600"/>
      <c r="CM369" s="600"/>
      <c r="CN369" s="600"/>
      <c r="CO369" s="600"/>
      <c r="CP369" s="600"/>
      <c r="CQ369" s="600"/>
      <c r="CR369" s="600"/>
      <c r="CS369" s="600"/>
      <c r="CT369" s="600"/>
      <c r="CU369" s="600"/>
      <c r="CV369" s="600"/>
      <c r="CW369" s="600"/>
      <c r="CX369" s="600"/>
      <c r="CY369" s="600"/>
      <c r="CZ369" s="600"/>
      <c r="DA369" s="600"/>
      <c r="DB369" s="110"/>
      <c r="DC369" s="110"/>
      <c r="DD369" s="110"/>
      <c r="DE369" s="110"/>
    </row>
    <row r="370" spans="1:109" ht="12.75" customHeight="1">
      <c r="A370" s="600" t="s">
        <v>343</v>
      </c>
      <c r="B370" s="600"/>
      <c r="C370" s="600"/>
      <c r="D370" s="600"/>
      <c r="E370" s="600"/>
      <c r="F370" s="600"/>
      <c r="G370" s="600"/>
      <c r="H370" s="600"/>
      <c r="I370" s="600"/>
      <c r="J370" s="600"/>
      <c r="K370" s="600"/>
      <c r="L370" s="600"/>
      <c r="M370" s="600"/>
      <c r="N370" s="600"/>
      <c r="O370" s="600"/>
      <c r="P370" s="600"/>
      <c r="Q370" s="600"/>
      <c r="R370" s="600"/>
      <c r="S370" s="600"/>
      <c r="T370" s="600"/>
      <c r="U370" s="600"/>
      <c r="V370" s="600"/>
      <c r="W370" s="600"/>
      <c r="X370" s="600"/>
      <c r="Y370" s="600"/>
      <c r="Z370" s="600"/>
      <c r="AA370" s="600"/>
      <c r="AB370" s="600"/>
      <c r="AC370" s="600"/>
      <c r="AD370" s="600"/>
      <c r="AE370" s="600"/>
      <c r="AF370" s="600"/>
      <c r="AG370" s="600"/>
      <c r="AH370" s="600"/>
      <c r="AI370" s="600"/>
      <c r="AJ370" s="600"/>
      <c r="AK370" s="600"/>
      <c r="AL370" s="600"/>
      <c r="AM370" s="600"/>
      <c r="AN370" s="600"/>
      <c r="AO370" s="600"/>
      <c r="AP370" s="600"/>
      <c r="AQ370" s="600"/>
      <c r="AR370" s="600"/>
      <c r="AS370" s="600"/>
      <c r="AT370" s="600"/>
      <c r="AU370" s="600"/>
      <c r="AV370" s="600"/>
      <c r="AW370" s="600"/>
      <c r="AX370" s="600"/>
      <c r="AY370" s="600"/>
      <c r="AZ370" s="600"/>
      <c r="BA370" s="600"/>
      <c r="BB370" s="600"/>
      <c r="BC370" s="600"/>
      <c r="BD370" s="600"/>
      <c r="BE370" s="600"/>
      <c r="BF370" s="600"/>
      <c r="BG370" s="600"/>
      <c r="BH370" s="600"/>
      <c r="BI370" s="600"/>
      <c r="BJ370" s="600"/>
      <c r="BK370" s="600"/>
      <c r="BL370" s="600"/>
      <c r="BM370" s="600"/>
      <c r="BN370" s="600"/>
      <c r="BO370" s="600"/>
      <c r="BP370" s="600"/>
      <c r="BQ370" s="600"/>
      <c r="BR370" s="600"/>
      <c r="BS370" s="600"/>
      <c r="BT370" s="600"/>
      <c r="BU370" s="600"/>
      <c r="BV370" s="600"/>
      <c r="BW370" s="600"/>
      <c r="BX370" s="600"/>
      <c r="BY370" s="600"/>
      <c r="BZ370" s="600"/>
      <c r="CA370" s="600"/>
      <c r="CB370" s="600"/>
      <c r="CC370" s="600"/>
      <c r="CD370" s="600"/>
      <c r="CE370" s="600"/>
      <c r="CF370" s="600"/>
      <c r="CG370" s="600"/>
      <c r="CH370" s="600"/>
      <c r="CI370" s="600"/>
      <c r="CJ370" s="600"/>
      <c r="CK370" s="600"/>
      <c r="CL370" s="600"/>
      <c r="CM370" s="600"/>
      <c r="CN370" s="600"/>
      <c r="CO370" s="600"/>
      <c r="CP370" s="600"/>
      <c r="CQ370" s="600"/>
      <c r="CR370" s="600"/>
      <c r="CS370" s="600"/>
      <c r="CT370" s="600"/>
      <c r="CU370" s="600"/>
      <c r="CV370" s="600"/>
      <c r="CW370" s="600"/>
      <c r="CX370" s="600"/>
      <c r="CY370" s="600"/>
      <c r="CZ370" s="600"/>
      <c r="DA370" s="600"/>
      <c r="DB370" s="110"/>
      <c r="DC370" s="110"/>
      <c r="DD370" s="110"/>
      <c r="DE370" s="110"/>
    </row>
    <row r="371" spans="1:109" ht="1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10"/>
      <c r="DC371" s="110"/>
      <c r="DD371" s="110"/>
      <c r="DE371" s="110"/>
    </row>
    <row r="372" spans="1:109" ht="28.5" customHeight="1">
      <c r="A372" s="526" t="s">
        <v>202</v>
      </c>
      <c r="B372" s="526"/>
      <c r="C372" s="526"/>
      <c r="D372" s="526"/>
      <c r="E372" s="526"/>
      <c r="F372" s="526"/>
      <c r="G372" s="526"/>
      <c r="H372" s="526" t="s">
        <v>260</v>
      </c>
      <c r="I372" s="526"/>
      <c r="J372" s="526"/>
      <c r="K372" s="526"/>
      <c r="L372" s="526"/>
      <c r="M372" s="526"/>
      <c r="N372" s="526"/>
      <c r="O372" s="526"/>
      <c r="P372" s="526"/>
      <c r="Q372" s="526"/>
      <c r="R372" s="526"/>
      <c r="S372" s="526"/>
      <c r="T372" s="526"/>
      <c r="U372" s="526"/>
      <c r="V372" s="526"/>
      <c r="W372" s="526"/>
      <c r="X372" s="526"/>
      <c r="Y372" s="526"/>
      <c r="Z372" s="526"/>
      <c r="AA372" s="526"/>
      <c r="AB372" s="526"/>
      <c r="AC372" s="526"/>
      <c r="AD372" s="526"/>
      <c r="AE372" s="526"/>
      <c r="AF372" s="526"/>
      <c r="AG372" s="526"/>
      <c r="AH372" s="526"/>
      <c r="AI372" s="526"/>
      <c r="AJ372" s="526"/>
      <c r="AK372" s="526"/>
      <c r="AL372" s="526"/>
      <c r="AM372" s="526"/>
      <c r="AN372" s="526"/>
      <c r="AO372" s="526"/>
      <c r="AP372" s="526"/>
      <c r="AQ372" s="526"/>
      <c r="AR372" s="526"/>
      <c r="AS372" s="526"/>
      <c r="AT372" s="526"/>
      <c r="AU372" s="526"/>
      <c r="AV372" s="526"/>
      <c r="AW372" s="526"/>
      <c r="AX372" s="526"/>
      <c r="AY372" s="526"/>
      <c r="AZ372" s="526"/>
      <c r="BA372" s="526"/>
      <c r="BB372" s="526"/>
      <c r="BC372" s="526"/>
      <c r="BD372" s="523" t="s">
        <v>319</v>
      </c>
      <c r="BE372" s="524"/>
      <c r="BF372" s="524"/>
      <c r="BG372" s="524"/>
      <c r="BH372" s="524"/>
      <c r="BI372" s="524"/>
      <c r="BJ372" s="524"/>
      <c r="BK372" s="524"/>
      <c r="BL372" s="524"/>
      <c r="BM372" s="524"/>
      <c r="BN372" s="524"/>
      <c r="BO372" s="524"/>
      <c r="BP372" s="524"/>
      <c r="BQ372" s="524"/>
      <c r="BR372" s="524"/>
      <c r="BS372" s="525"/>
      <c r="BT372" s="523" t="s">
        <v>389</v>
      </c>
      <c r="BU372" s="524"/>
      <c r="BV372" s="524"/>
      <c r="BW372" s="524"/>
      <c r="BX372" s="524"/>
      <c r="BY372" s="524"/>
      <c r="BZ372" s="524"/>
      <c r="CA372" s="524"/>
      <c r="CB372" s="524"/>
      <c r="CC372" s="524"/>
      <c r="CD372" s="524"/>
      <c r="CE372" s="524"/>
      <c r="CF372" s="524"/>
      <c r="CG372" s="524"/>
      <c r="CH372" s="524"/>
      <c r="CI372" s="525"/>
      <c r="CJ372" s="523" t="s">
        <v>390</v>
      </c>
      <c r="CK372" s="524"/>
      <c r="CL372" s="524"/>
      <c r="CM372" s="524"/>
      <c r="CN372" s="524"/>
      <c r="CO372" s="524"/>
      <c r="CP372" s="524"/>
      <c r="CQ372" s="524"/>
      <c r="CR372" s="524"/>
      <c r="CS372" s="524"/>
      <c r="CT372" s="524"/>
      <c r="CU372" s="524"/>
      <c r="CV372" s="524"/>
      <c r="CW372" s="524"/>
      <c r="CX372" s="524"/>
      <c r="CY372" s="524"/>
      <c r="CZ372" s="524"/>
      <c r="DA372" s="525"/>
      <c r="DB372" s="115"/>
      <c r="DC372" s="115"/>
      <c r="DD372" s="115"/>
      <c r="DE372" s="115"/>
    </row>
    <row r="373" spans="1:109" ht="14.25">
      <c r="A373" s="527"/>
      <c r="B373" s="527"/>
      <c r="C373" s="527"/>
      <c r="D373" s="527"/>
      <c r="E373" s="527"/>
      <c r="F373" s="527"/>
      <c r="G373" s="527"/>
      <c r="H373" s="527">
        <v>1</v>
      </c>
      <c r="I373" s="527"/>
      <c r="J373" s="527"/>
      <c r="K373" s="527"/>
      <c r="L373" s="527"/>
      <c r="M373" s="527"/>
      <c r="N373" s="527"/>
      <c r="O373" s="527"/>
      <c r="P373" s="527"/>
      <c r="Q373" s="527"/>
      <c r="R373" s="527"/>
      <c r="S373" s="527"/>
      <c r="T373" s="527"/>
      <c r="U373" s="527"/>
      <c r="V373" s="527"/>
      <c r="W373" s="527"/>
      <c r="X373" s="527"/>
      <c r="Y373" s="527"/>
      <c r="Z373" s="527"/>
      <c r="AA373" s="527"/>
      <c r="AB373" s="527"/>
      <c r="AC373" s="527"/>
      <c r="AD373" s="527"/>
      <c r="AE373" s="527"/>
      <c r="AF373" s="527"/>
      <c r="AG373" s="527"/>
      <c r="AH373" s="527"/>
      <c r="AI373" s="527"/>
      <c r="AJ373" s="527"/>
      <c r="AK373" s="527"/>
      <c r="AL373" s="527"/>
      <c r="AM373" s="527"/>
      <c r="AN373" s="527"/>
      <c r="AO373" s="527"/>
      <c r="AP373" s="527"/>
      <c r="AQ373" s="527"/>
      <c r="AR373" s="527"/>
      <c r="AS373" s="527"/>
      <c r="AT373" s="527"/>
      <c r="AU373" s="527"/>
      <c r="AV373" s="527"/>
      <c r="AW373" s="527"/>
      <c r="AX373" s="527"/>
      <c r="AY373" s="527"/>
      <c r="AZ373" s="527"/>
      <c r="BA373" s="527"/>
      <c r="BB373" s="527"/>
      <c r="BC373" s="527"/>
      <c r="BD373" s="527">
        <v>2</v>
      </c>
      <c r="BE373" s="527"/>
      <c r="BF373" s="527"/>
      <c r="BG373" s="527"/>
      <c r="BH373" s="527"/>
      <c r="BI373" s="527"/>
      <c r="BJ373" s="527"/>
      <c r="BK373" s="527"/>
      <c r="BL373" s="527"/>
      <c r="BM373" s="527"/>
      <c r="BN373" s="527"/>
      <c r="BO373" s="527"/>
      <c r="BP373" s="527"/>
      <c r="BQ373" s="527"/>
      <c r="BR373" s="527"/>
      <c r="BS373" s="527"/>
      <c r="BT373" s="542">
        <v>3</v>
      </c>
      <c r="BU373" s="543"/>
      <c r="BV373" s="543"/>
      <c r="BW373" s="543"/>
      <c r="BX373" s="543"/>
      <c r="BY373" s="543"/>
      <c r="BZ373" s="543"/>
      <c r="CA373" s="543"/>
      <c r="CB373" s="543"/>
      <c r="CC373" s="543"/>
      <c r="CD373" s="543"/>
      <c r="CE373" s="543"/>
      <c r="CF373" s="543"/>
      <c r="CG373" s="543"/>
      <c r="CH373" s="543"/>
      <c r="CI373" s="544"/>
      <c r="CJ373" s="542">
        <v>4</v>
      </c>
      <c r="CK373" s="543"/>
      <c r="CL373" s="543"/>
      <c r="CM373" s="543"/>
      <c r="CN373" s="543"/>
      <c r="CO373" s="543"/>
      <c r="CP373" s="543"/>
      <c r="CQ373" s="543"/>
      <c r="CR373" s="543"/>
      <c r="CS373" s="543"/>
      <c r="CT373" s="543"/>
      <c r="CU373" s="543"/>
      <c r="CV373" s="543"/>
      <c r="CW373" s="543"/>
      <c r="CX373" s="543"/>
      <c r="CY373" s="543"/>
      <c r="CZ373" s="543"/>
      <c r="DA373" s="544"/>
      <c r="DB373" s="115">
        <v>0</v>
      </c>
      <c r="DC373" s="115"/>
      <c r="DD373" s="115"/>
      <c r="DE373" s="115"/>
    </row>
    <row r="374" spans="1:109" ht="12.75" customHeight="1">
      <c r="A374" s="494"/>
      <c r="B374" s="494"/>
      <c r="C374" s="494"/>
      <c r="D374" s="494"/>
      <c r="E374" s="494"/>
      <c r="F374" s="494"/>
      <c r="G374" s="494"/>
      <c r="H374" s="484"/>
      <c r="I374" s="484"/>
      <c r="J374" s="484"/>
      <c r="K374" s="484"/>
      <c r="L374" s="484"/>
      <c r="M374" s="484"/>
      <c r="N374" s="484"/>
      <c r="O374" s="484"/>
      <c r="P374" s="484"/>
      <c r="Q374" s="484"/>
      <c r="R374" s="484"/>
      <c r="S374" s="484"/>
      <c r="T374" s="484"/>
      <c r="U374" s="484"/>
      <c r="V374" s="484"/>
      <c r="W374" s="484"/>
      <c r="X374" s="484"/>
      <c r="Y374" s="484"/>
      <c r="Z374" s="484"/>
      <c r="AA374" s="484"/>
      <c r="AB374" s="484"/>
      <c r="AC374" s="484"/>
      <c r="AD374" s="484"/>
      <c r="AE374" s="484"/>
      <c r="AF374" s="484"/>
      <c r="AG374" s="484"/>
      <c r="AH374" s="484"/>
      <c r="AI374" s="484"/>
      <c r="AJ374" s="484"/>
      <c r="AK374" s="484"/>
      <c r="AL374" s="484"/>
      <c r="AM374" s="484"/>
      <c r="AN374" s="484"/>
      <c r="AO374" s="484"/>
      <c r="AP374" s="484"/>
      <c r="AQ374" s="484"/>
      <c r="AR374" s="484"/>
      <c r="AS374" s="484"/>
      <c r="AT374" s="484"/>
      <c r="AU374" s="484"/>
      <c r="AV374" s="484"/>
      <c r="AW374" s="484"/>
      <c r="AX374" s="484"/>
      <c r="AY374" s="484"/>
      <c r="AZ374" s="484"/>
      <c r="BA374" s="484"/>
      <c r="BB374" s="484"/>
      <c r="BC374" s="484"/>
      <c r="BD374" s="495"/>
      <c r="BE374" s="496"/>
      <c r="BF374" s="496"/>
      <c r="BG374" s="496"/>
      <c r="BH374" s="496"/>
      <c r="BI374" s="496"/>
      <c r="BJ374" s="496"/>
      <c r="BK374" s="496"/>
      <c r="BL374" s="496"/>
      <c r="BM374" s="496"/>
      <c r="BN374" s="496"/>
      <c r="BO374" s="496"/>
      <c r="BP374" s="496"/>
      <c r="BQ374" s="496"/>
      <c r="BR374" s="496"/>
      <c r="BS374" s="497"/>
      <c r="BT374" s="495"/>
      <c r="BU374" s="496"/>
      <c r="BV374" s="496"/>
      <c r="BW374" s="496"/>
      <c r="BX374" s="496"/>
      <c r="BY374" s="496"/>
      <c r="BZ374" s="496"/>
      <c r="CA374" s="496"/>
      <c r="CB374" s="496"/>
      <c r="CC374" s="496"/>
      <c r="CD374" s="496"/>
      <c r="CE374" s="496"/>
      <c r="CF374" s="496"/>
      <c r="CG374" s="496"/>
      <c r="CH374" s="496"/>
      <c r="CI374" s="497"/>
      <c r="CJ374" s="495"/>
      <c r="CK374" s="496"/>
      <c r="CL374" s="496"/>
      <c r="CM374" s="496"/>
      <c r="CN374" s="496"/>
      <c r="CO374" s="496"/>
      <c r="CP374" s="496"/>
      <c r="CQ374" s="496"/>
      <c r="CR374" s="496"/>
      <c r="CS374" s="496"/>
      <c r="CT374" s="496"/>
      <c r="CU374" s="496"/>
      <c r="CV374" s="496"/>
      <c r="CW374" s="496"/>
      <c r="CX374" s="496"/>
      <c r="CY374" s="496"/>
      <c r="CZ374" s="496"/>
      <c r="DA374" s="497"/>
      <c r="DB374" s="107"/>
      <c r="DC374" s="107"/>
      <c r="DD374" s="107"/>
      <c r="DE374" s="107"/>
    </row>
    <row r="375" spans="1:109" ht="12.75" customHeight="1">
      <c r="A375" s="494"/>
      <c r="B375" s="494"/>
      <c r="C375" s="494"/>
      <c r="D375" s="494"/>
      <c r="E375" s="494"/>
      <c r="F375" s="494"/>
      <c r="G375" s="494"/>
      <c r="H375" s="508" t="s">
        <v>209</v>
      </c>
      <c r="I375" s="508"/>
      <c r="J375" s="508"/>
      <c r="K375" s="508"/>
      <c r="L375" s="508"/>
      <c r="M375" s="508"/>
      <c r="N375" s="508"/>
      <c r="O375" s="508"/>
      <c r="P375" s="508"/>
      <c r="Q375" s="508"/>
      <c r="R375" s="508"/>
      <c r="S375" s="508"/>
      <c r="T375" s="508"/>
      <c r="U375" s="508"/>
      <c r="V375" s="508"/>
      <c r="W375" s="508"/>
      <c r="X375" s="508"/>
      <c r="Y375" s="508"/>
      <c r="Z375" s="508"/>
      <c r="AA375" s="508"/>
      <c r="AB375" s="508"/>
      <c r="AC375" s="508"/>
      <c r="AD375" s="508"/>
      <c r="AE375" s="508"/>
      <c r="AF375" s="508"/>
      <c r="AG375" s="508"/>
      <c r="AH375" s="508"/>
      <c r="AI375" s="508"/>
      <c r="AJ375" s="508"/>
      <c r="AK375" s="508"/>
      <c r="AL375" s="508"/>
      <c r="AM375" s="508"/>
      <c r="AN375" s="508"/>
      <c r="AO375" s="508"/>
      <c r="AP375" s="508"/>
      <c r="AQ375" s="508"/>
      <c r="AR375" s="508"/>
      <c r="AS375" s="508"/>
      <c r="AT375" s="508"/>
      <c r="AU375" s="508"/>
      <c r="AV375" s="508"/>
      <c r="AW375" s="508"/>
      <c r="AX375" s="508"/>
      <c r="AY375" s="508"/>
      <c r="AZ375" s="508"/>
      <c r="BA375" s="508"/>
      <c r="BB375" s="508"/>
      <c r="BC375" s="508"/>
      <c r="BD375" s="498"/>
      <c r="BE375" s="498"/>
      <c r="BF375" s="498"/>
      <c r="BG375" s="498"/>
      <c r="BH375" s="498"/>
      <c r="BI375" s="498"/>
      <c r="BJ375" s="498"/>
      <c r="BK375" s="498"/>
      <c r="BL375" s="498"/>
      <c r="BM375" s="498"/>
      <c r="BN375" s="498"/>
      <c r="BO375" s="498"/>
      <c r="BP375" s="498"/>
      <c r="BQ375" s="498"/>
      <c r="BR375" s="498"/>
      <c r="BS375" s="498"/>
      <c r="BT375" s="495" t="s">
        <v>210</v>
      </c>
      <c r="BU375" s="496"/>
      <c r="BV375" s="496"/>
      <c r="BW375" s="496"/>
      <c r="BX375" s="496"/>
      <c r="BY375" s="496"/>
      <c r="BZ375" s="496"/>
      <c r="CA375" s="496"/>
      <c r="CB375" s="496"/>
      <c r="CC375" s="496"/>
      <c r="CD375" s="496"/>
      <c r="CE375" s="496"/>
      <c r="CF375" s="496"/>
      <c r="CG375" s="496"/>
      <c r="CH375" s="496"/>
      <c r="CI375" s="497"/>
      <c r="CJ375" s="520">
        <f>CJ374</f>
        <v>0</v>
      </c>
      <c r="CK375" s="521"/>
      <c r="CL375" s="521"/>
      <c r="CM375" s="521"/>
      <c r="CN375" s="521"/>
      <c r="CO375" s="521"/>
      <c r="CP375" s="521"/>
      <c r="CQ375" s="521"/>
      <c r="CR375" s="521"/>
      <c r="CS375" s="521"/>
      <c r="CT375" s="521"/>
      <c r="CU375" s="521"/>
      <c r="CV375" s="521"/>
      <c r="CW375" s="521"/>
      <c r="CX375" s="521"/>
      <c r="CY375" s="521"/>
      <c r="CZ375" s="521"/>
      <c r="DA375" s="522"/>
      <c r="DB375" s="108"/>
      <c r="DC375" s="108"/>
      <c r="DD375" s="108"/>
      <c r="DE375" s="108"/>
    </row>
    <row r="376" spans="1:109" ht="12.75" customHeight="1">
      <c r="A376" s="615" t="s">
        <v>393</v>
      </c>
      <c r="B376" s="615"/>
      <c r="C376" s="615"/>
      <c r="D376" s="615"/>
      <c r="E376" s="615"/>
      <c r="F376" s="615"/>
      <c r="G376" s="615"/>
      <c r="H376" s="615"/>
      <c r="I376" s="615"/>
      <c r="J376" s="615"/>
      <c r="K376" s="615"/>
      <c r="L376" s="615"/>
      <c r="M376" s="615"/>
      <c r="N376" s="615"/>
      <c r="O376" s="615"/>
      <c r="P376" s="615"/>
      <c r="Q376" s="615"/>
      <c r="R376" s="615"/>
      <c r="S376" s="615"/>
      <c r="T376" s="615"/>
      <c r="U376" s="615"/>
      <c r="V376" s="615"/>
      <c r="W376" s="615"/>
      <c r="X376" s="615"/>
      <c r="Y376" s="615"/>
      <c r="Z376" s="615"/>
      <c r="AA376" s="615"/>
      <c r="AB376" s="615"/>
      <c r="AC376" s="615"/>
      <c r="AD376" s="615"/>
      <c r="AE376" s="615"/>
      <c r="AF376" s="615"/>
      <c r="AG376" s="615"/>
      <c r="AH376" s="615"/>
      <c r="AI376" s="615"/>
      <c r="AJ376" s="615"/>
      <c r="AK376" s="615"/>
      <c r="AL376" s="615"/>
      <c r="AM376" s="615"/>
      <c r="AN376" s="615"/>
      <c r="AO376" s="615"/>
      <c r="AP376" s="615"/>
      <c r="AQ376" s="615"/>
      <c r="AR376" s="615"/>
      <c r="AS376" s="615"/>
      <c r="AT376" s="615"/>
      <c r="AU376" s="615"/>
      <c r="AV376" s="615"/>
      <c r="AW376" s="615"/>
      <c r="AX376" s="615"/>
      <c r="AY376" s="615"/>
      <c r="AZ376" s="615"/>
      <c r="BA376" s="615"/>
      <c r="BB376" s="615"/>
      <c r="BC376" s="615"/>
      <c r="BD376" s="615"/>
      <c r="BE376" s="615"/>
      <c r="BF376" s="615"/>
      <c r="BG376" s="615"/>
      <c r="BH376" s="615"/>
      <c r="BI376" s="615"/>
      <c r="BJ376" s="615"/>
      <c r="BK376" s="615"/>
      <c r="BL376" s="615"/>
      <c r="BM376" s="615"/>
      <c r="BN376" s="615"/>
      <c r="BO376" s="615"/>
      <c r="BP376" s="615"/>
      <c r="BQ376" s="615"/>
      <c r="BR376" s="615"/>
      <c r="BS376" s="615"/>
      <c r="BT376" s="615"/>
      <c r="BU376" s="615"/>
      <c r="BV376" s="615"/>
      <c r="BW376" s="615"/>
      <c r="BX376" s="615"/>
      <c r="BY376" s="615"/>
      <c r="BZ376" s="615"/>
      <c r="CA376" s="615"/>
      <c r="CB376" s="615"/>
      <c r="CC376" s="615"/>
      <c r="CD376" s="615"/>
      <c r="CE376" s="615"/>
      <c r="CF376" s="615"/>
      <c r="CG376" s="615"/>
      <c r="CH376" s="615"/>
      <c r="CI376" s="615"/>
      <c r="CJ376" s="615"/>
      <c r="CK376" s="615"/>
      <c r="CL376" s="615"/>
      <c r="CM376" s="615"/>
      <c r="CN376" s="615"/>
      <c r="CO376" s="615"/>
      <c r="CP376" s="615"/>
      <c r="CQ376" s="615"/>
      <c r="CR376" s="615"/>
      <c r="CS376" s="615"/>
      <c r="CT376" s="615"/>
      <c r="CU376" s="615"/>
      <c r="CV376" s="615"/>
      <c r="CW376" s="615"/>
      <c r="CX376" s="615"/>
      <c r="CY376" s="615"/>
      <c r="CZ376" s="615"/>
      <c r="DA376" s="615"/>
      <c r="DB376" s="109"/>
      <c r="DC376" s="109"/>
      <c r="DD376" s="109"/>
      <c r="DE376" s="109"/>
    </row>
    <row r="377" spans="1:109" ht="12.75" customHeight="1">
      <c r="A377" s="600" t="s">
        <v>394</v>
      </c>
      <c r="B377" s="600"/>
      <c r="C377" s="600"/>
      <c r="D377" s="600"/>
      <c r="E377" s="600"/>
      <c r="F377" s="600"/>
      <c r="G377" s="600"/>
      <c r="H377" s="600"/>
      <c r="I377" s="600"/>
      <c r="J377" s="600"/>
      <c r="K377" s="600"/>
      <c r="L377" s="600"/>
      <c r="M377" s="600"/>
      <c r="N377" s="600"/>
      <c r="O377" s="600"/>
      <c r="P377" s="600"/>
      <c r="Q377" s="600"/>
      <c r="R377" s="600"/>
      <c r="S377" s="600"/>
      <c r="T377" s="600"/>
      <c r="U377" s="600"/>
      <c r="V377" s="600"/>
      <c r="W377" s="600"/>
      <c r="X377" s="600"/>
      <c r="Y377" s="600"/>
      <c r="Z377" s="600"/>
      <c r="AA377" s="600"/>
      <c r="AB377" s="600"/>
      <c r="AC377" s="600"/>
      <c r="AD377" s="600"/>
      <c r="AE377" s="600"/>
      <c r="AF377" s="600"/>
      <c r="AG377" s="600"/>
      <c r="AH377" s="600"/>
      <c r="AI377" s="600"/>
      <c r="AJ377" s="600"/>
      <c r="AK377" s="600"/>
      <c r="AL377" s="600"/>
      <c r="AM377" s="600"/>
      <c r="AN377" s="600"/>
      <c r="AO377" s="600"/>
      <c r="AP377" s="600"/>
      <c r="AQ377" s="600"/>
      <c r="AR377" s="600"/>
      <c r="AS377" s="600"/>
      <c r="AT377" s="600"/>
      <c r="AU377" s="600"/>
      <c r="AV377" s="600"/>
      <c r="AW377" s="600"/>
      <c r="AX377" s="600"/>
      <c r="AY377" s="600"/>
      <c r="AZ377" s="600"/>
      <c r="BA377" s="600"/>
      <c r="BB377" s="600"/>
      <c r="BC377" s="600"/>
      <c r="BD377" s="600"/>
      <c r="BE377" s="600"/>
      <c r="BF377" s="600"/>
      <c r="BG377" s="600"/>
      <c r="BH377" s="600"/>
      <c r="BI377" s="600"/>
      <c r="BJ377" s="600"/>
      <c r="BK377" s="600"/>
      <c r="BL377" s="600"/>
      <c r="BM377" s="600"/>
      <c r="BN377" s="600"/>
      <c r="BO377" s="600"/>
      <c r="BP377" s="600"/>
      <c r="BQ377" s="600"/>
      <c r="BR377" s="600"/>
      <c r="BS377" s="600"/>
      <c r="BT377" s="600"/>
      <c r="BU377" s="600"/>
      <c r="BV377" s="600"/>
      <c r="BW377" s="600"/>
      <c r="BX377" s="600"/>
      <c r="BY377" s="600"/>
      <c r="BZ377" s="600"/>
      <c r="CA377" s="600"/>
      <c r="CB377" s="600"/>
      <c r="CC377" s="600"/>
      <c r="CD377" s="600"/>
      <c r="CE377" s="600"/>
      <c r="CF377" s="600"/>
      <c r="CG377" s="600"/>
      <c r="CH377" s="600"/>
      <c r="CI377" s="600"/>
      <c r="CJ377" s="600"/>
      <c r="CK377" s="600"/>
      <c r="CL377" s="600"/>
      <c r="CM377" s="600"/>
      <c r="CN377" s="600"/>
      <c r="CO377" s="600"/>
      <c r="CP377" s="600"/>
      <c r="CQ377" s="600"/>
      <c r="CR377" s="600"/>
      <c r="CS377" s="600"/>
      <c r="CT377" s="600"/>
      <c r="CU377" s="600"/>
      <c r="CV377" s="600"/>
      <c r="CW377" s="600"/>
      <c r="CX377" s="600"/>
      <c r="CY377" s="600"/>
      <c r="CZ377" s="600"/>
      <c r="DA377" s="600"/>
      <c r="DB377" s="110"/>
      <c r="DC377" s="110"/>
      <c r="DD377" s="110"/>
      <c r="DE377" s="110"/>
    </row>
    <row r="378" spans="1:109" ht="12.75" customHeight="1">
      <c r="A378" s="600" t="s">
        <v>324</v>
      </c>
      <c r="B378" s="600"/>
      <c r="C378" s="600"/>
      <c r="D378" s="600"/>
      <c r="E378" s="600"/>
      <c r="F378" s="600"/>
      <c r="G378" s="600"/>
      <c r="H378" s="600"/>
      <c r="I378" s="600"/>
      <c r="J378" s="600"/>
      <c r="K378" s="600"/>
      <c r="L378" s="600"/>
      <c r="M378" s="600"/>
      <c r="N378" s="600"/>
      <c r="O378" s="600"/>
      <c r="P378" s="600"/>
      <c r="Q378" s="600"/>
      <c r="R378" s="600"/>
      <c r="S378" s="600"/>
      <c r="T378" s="600"/>
      <c r="U378" s="600"/>
      <c r="V378" s="600"/>
      <c r="W378" s="600"/>
      <c r="X378" s="600"/>
      <c r="Y378" s="600"/>
      <c r="Z378" s="600"/>
      <c r="AA378" s="600"/>
      <c r="AB378" s="600"/>
      <c r="AC378" s="600"/>
      <c r="AD378" s="600"/>
      <c r="AE378" s="600"/>
      <c r="AF378" s="600"/>
      <c r="AG378" s="600"/>
      <c r="AH378" s="600"/>
      <c r="AI378" s="600"/>
      <c r="AJ378" s="600"/>
      <c r="AK378" s="600"/>
      <c r="AL378" s="600"/>
      <c r="AM378" s="600"/>
      <c r="AN378" s="600"/>
      <c r="AO378" s="600"/>
      <c r="AP378" s="600"/>
      <c r="AQ378" s="600"/>
      <c r="AR378" s="600"/>
      <c r="AS378" s="600"/>
      <c r="AT378" s="600"/>
      <c r="AU378" s="600"/>
      <c r="AV378" s="600"/>
      <c r="AW378" s="600"/>
      <c r="AX378" s="600"/>
      <c r="AY378" s="600"/>
      <c r="AZ378" s="600"/>
      <c r="BA378" s="600"/>
      <c r="BB378" s="600"/>
      <c r="BC378" s="600"/>
      <c r="BD378" s="600"/>
      <c r="BE378" s="600"/>
      <c r="BF378" s="600"/>
      <c r="BG378" s="600"/>
      <c r="BH378" s="600"/>
      <c r="BI378" s="600"/>
      <c r="BJ378" s="600"/>
      <c r="BK378" s="600"/>
      <c r="BL378" s="600"/>
      <c r="BM378" s="600"/>
      <c r="BN378" s="600"/>
      <c r="BO378" s="600"/>
      <c r="BP378" s="600"/>
      <c r="BQ378" s="600"/>
      <c r="BR378" s="600"/>
      <c r="BS378" s="600"/>
      <c r="BT378" s="600"/>
      <c r="BU378" s="600"/>
      <c r="BV378" s="600"/>
      <c r="BW378" s="600"/>
      <c r="BX378" s="600"/>
      <c r="BY378" s="600"/>
      <c r="BZ378" s="600"/>
      <c r="CA378" s="600"/>
      <c r="CB378" s="600"/>
      <c r="CC378" s="600"/>
      <c r="CD378" s="600"/>
      <c r="CE378" s="600"/>
      <c r="CF378" s="600"/>
      <c r="CG378" s="600"/>
      <c r="CH378" s="600"/>
      <c r="CI378" s="600"/>
      <c r="CJ378" s="600"/>
      <c r="CK378" s="600"/>
      <c r="CL378" s="600"/>
      <c r="CM378" s="600"/>
      <c r="CN378" s="600"/>
      <c r="CO378" s="600"/>
      <c r="CP378" s="600"/>
      <c r="CQ378" s="600"/>
      <c r="CR378" s="600"/>
      <c r="CS378" s="600"/>
      <c r="CT378" s="600"/>
      <c r="CU378" s="600"/>
      <c r="CV378" s="600"/>
      <c r="CW378" s="600"/>
      <c r="CX378" s="600"/>
      <c r="CY378" s="600"/>
      <c r="CZ378" s="600"/>
      <c r="DA378" s="600"/>
      <c r="DB378" s="110"/>
      <c r="DC378" s="110"/>
      <c r="DD378" s="110"/>
      <c r="DE378" s="110"/>
    </row>
    <row r="379" spans="1:109" ht="1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10"/>
      <c r="DC379" s="110"/>
      <c r="DD379" s="110"/>
      <c r="DE379" s="110"/>
    </row>
    <row r="380" spans="1:109" ht="12.75" customHeight="1">
      <c r="A380" s="526" t="s">
        <v>202</v>
      </c>
      <c r="B380" s="526"/>
      <c r="C380" s="526"/>
      <c r="D380" s="526"/>
      <c r="E380" s="526"/>
      <c r="F380" s="526"/>
      <c r="G380" s="526"/>
      <c r="H380" s="526" t="s">
        <v>260</v>
      </c>
      <c r="I380" s="526"/>
      <c r="J380" s="526"/>
      <c r="K380" s="526"/>
      <c r="L380" s="526"/>
      <c r="M380" s="526"/>
      <c r="N380" s="526"/>
      <c r="O380" s="526"/>
      <c r="P380" s="526"/>
      <c r="Q380" s="526"/>
      <c r="R380" s="526"/>
      <c r="S380" s="526"/>
      <c r="T380" s="526"/>
      <c r="U380" s="526"/>
      <c r="V380" s="526"/>
      <c r="W380" s="526"/>
      <c r="X380" s="526"/>
      <c r="Y380" s="526"/>
      <c r="Z380" s="526"/>
      <c r="AA380" s="526"/>
      <c r="AB380" s="526"/>
      <c r="AC380" s="526"/>
      <c r="AD380" s="526"/>
      <c r="AE380" s="526"/>
      <c r="AF380" s="526"/>
      <c r="AG380" s="526"/>
      <c r="AH380" s="526"/>
      <c r="AI380" s="526"/>
      <c r="AJ380" s="526"/>
      <c r="AK380" s="526"/>
      <c r="AL380" s="526"/>
      <c r="AM380" s="526"/>
      <c r="AN380" s="526"/>
      <c r="AO380" s="526"/>
      <c r="AP380" s="526"/>
      <c r="AQ380" s="526"/>
      <c r="AR380" s="526"/>
      <c r="AS380" s="526"/>
      <c r="AT380" s="526"/>
      <c r="AU380" s="526"/>
      <c r="AV380" s="526"/>
      <c r="AW380" s="526"/>
      <c r="AX380" s="526"/>
      <c r="AY380" s="526"/>
      <c r="AZ380" s="526"/>
      <c r="BA380" s="526"/>
      <c r="BB380" s="526"/>
      <c r="BC380" s="526"/>
      <c r="BD380" s="523" t="s">
        <v>319</v>
      </c>
      <c r="BE380" s="524"/>
      <c r="BF380" s="524"/>
      <c r="BG380" s="524"/>
      <c r="BH380" s="524"/>
      <c r="BI380" s="524"/>
      <c r="BJ380" s="524"/>
      <c r="BK380" s="524"/>
      <c r="BL380" s="524"/>
      <c r="BM380" s="524"/>
      <c r="BN380" s="524"/>
      <c r="BO380" s="524"/>
      <c r="BP380" s="524"/>
      <c r="BQ380" s="524"/>
      <c r="BR380" s="524"/>
      <c r="BS380" s="525"/>
      <c r="BT380" s="523" t="s">
        <v>389</v>
      </c>
      <c r="BU380" s="524"/>
      <c r="BV380" s="524"/>
      <c r="BW380" s="524"/>
      <c r="BX380" s="524"/>
      <c r="BY380" s="524"/>
      <c r="BZ380" s="524"/>
      <c r="CA380" s="524"/>
      <c r="CB380" s="524"/>
      <c r="CC380" s="524"/>
      <c r="CD380" s="524"/>
      <c r="CE380" s="524"/>
      <c r="CF380" s="524"/>
      <c r="CG380" s="524"/>
      <c r="CH380" s="524"/>
      <c r="CI380" s="525"/>
      <c r="CJ380" s="523" t="s">
        <v>390</v>
      </c>
      <c r="CK380" s="524"/>
      <c r="CL380" s="524"/>
      <c r="CM380" s="524"/>
      <c r="CN380" s="524"/>
      <c r="CO380" s="524"/>
      <c r="CP380" s="524"/>
      <c r="CQ380" s="524"/>
      <c r="CR380" s="524"/>
      <c r="CS380" s="524"/>
      <c r="CT380" s="524"/>
      <c r="CU380" s="524"/>
      <c r="CV380" s="524"/>
      <c r="CW380" s="524"/>
      <c r="CX380" s="524"/>
      <c r="CY380" s="524"/>
      <c r="CZ380" s="524"/>
      <c r="DA380" s="525"/>
      <c r="DB380" s="110"/>
      <c r="DC380" s="110"/>
      <c r="DD380" s="110"/>
      <c r="DE380" s="110"/>
    </row>
    <row r="381" spans="1:109" ht="12.75">
      <c r="A381" s="527"/>
      <c r="B381" s="527"/>
      <c r="C381" s="527"/>
      <c r="D381" s="527"/>
      <c r="E381" s="527"/>
      <c r="F381" s="527"/>
      <c r="G381" s="527"/>
      <c r="H381" s="527">
        <v>1</v>
      </c>
      <c r="I381" s="527"/>
      <c r="J381" s="527"/>
      <c r="K381" s="527"/>
      <c r="L381" s="527"/>
      <c r="M381" s="527"/>
      <c r="N381" s="527"/>
      <c r="O381" s="527"/>
      <c r="P381" s="527"/>
      <c r="Q381" s="527"/>
      <c r="R381" s="527"/>
      <c r="S381" s="527"/>
      <c r="T381" s="527"/>
      <c r="U381" s="527"/>
      <c r="V381" s="527"/>
      <c r="W381" s="527"/>
      <c r="X381" s="527"/>
      <c r="Y381" s="527"/>
      <c r="Z381" s="527"/>
      <c r="AA381" s="527"/>
      <c r="AB381" s="527"/>
      <c r="AC381" s="527"/>
      <c r="AD381" s="527"/>
      <c r="AE381" s="527"/>
      <c r="AF381" s="527"/>
      <c r="AG381" s="527"/>
      <c r="AH381" s="527"/>
      <c r="AI381" s="527"/>
      <c r="AJ381" s="527"/>
      <c r="AK381" s="527"/>
      <c r="AL381" s="527"/>
      <c r="AM381" s="527"/>
      <c r="AN381" s="527"/>
      <c r="AO381" s="527"/>
      <c r="AP381" s="527"/>
      <c r="AQ381" s="527"/>
      <c r="AR381" s="527"/>
      <c r="AS381" s="527"/>
      <c r="AT381" s="527"/>
      <c r="AU381" s="527"/>
      <c r="AV381" s="527"/>
      <c r="AW381" s="527"/>
      <c r="AX381" s="527"/>
      <c r="AY381" s="527"/>
      <c r="AZ381" s="527"/>
      <c r="BA381" s="527"/>
      <c r="BB381" s="527"/>
      <c r="BC381" s="527"/>
      <c r="BD381" s="527">
        <v>2</v>
      </c>
      <c r="BE381" s="527"/>
      <c r="BF381" s="527"/>
      <c r="BG381" s="527"/>
      <c r="BH381" s="527"/>
      <c r="BI381" s="527"/>
      <c r="BJ381" s="527"/>
      <c r="BK381" s="527"/>
      <c r="BL381" s="527"/>
      <c r="BM381" s="527"/>
      <c r="BN381" s="527"/>
      <c r="BO381" s="527"/>
      <c r="BP381" s="527"/>
      <c r="BQ381" s="527"/>
      <c r="BR381" s="527"/>
      <c r="BS381" s="527"/>
      <c r="BT381" s="542">
        <v>3</v>
      </c>
      <c r="BU381" s="543"/>
      <c r="BV381" s="543"/>
      <c r="BW381" s="543"/>
      <c r="BX381" s="543"/>
      <c r="BY381" s="543"/>
      <c r="BZ381" s="543"/>
      <c r="CA381" s="543"/>
      <c r="CB381" s="543"/>
      <c r="CC381" s="543"/>
      <c r="CD381" s="543"/>
      <c r="CE381" s="543"/>
      <c r="CF381" s="543"/>
      <c r="CG381" s="543"/>
      <c r="CH381" s="543"/>
      <c r="CI381" s="544"/>
      <c r="CJ381" s="542">
        <v>4</v>
      </c>
      <c r="CK381" s="543"/>
      <c r="CL381" s="543"/>
      <c r="CM381" s="543"/>
      <c r="CN381" s="543"/>
      <c r="CO381" s="543"/>
      <c r="CP381" s="543"/>
      <c r="CQ381" s="543"/>
      <c r="CR381" s="543"/>
      <c r="CS381" s="543"/>
      <c r="CT381" s="543"/>
      <c r="CU381" s="543"/>
      <c r="CV381" s="543"/>
      <c r="CW381" s="543"/>
      <c r="CX381" s="543"/>
      <c r="CY381" s="543"/>
      <c r="CZ381" s="543"/>
      <c r="DA381" s="544"/>
      <c r="DB381" s="110"/>
      <c r="DC381" s="110"/>
      <c r="DD381" s="110"/>
      <c r="DE381" s="110"/>
    </row>
    <row r="382" spans="1:109" ht="12.75" customHeight="1">
      <c r="A382" s="494"/>
      <c r="B382" s="494"/>
      <c r="C382" s="494"/>
      <c r="D382" s="494"/>
      <c r="E382" s="494"/>
      <c r="F382" s="494"/>
      <c r="G382" s="494"/>
      <c r="H382" s="484"/>
      <c r="I382" s="484"/>
      <c r="J382" s="484"/>
      <c r="K382" s="484"/>
      <c r="L382" s="484"/>
      <c r="M382" s="484"/>
      <c r="N382" s="484"/>
      <c r="O382" s="484"/>
      <c r="P382" s="484"/>
      <c r="Q382" s="484"/>
      <c r="R382" s="484"/>
      <c r="S382" s="484"/>
      <c r="T382" s="484"/>
      <c r="U382" s="484"/>
      <c r="V382" s="484"/>
      <c r="W382" s="484"/>
      <c r="X382" s="484"/>
      <c r="Y382" s="484"/>
      <c r="Z382" s="484"/>
      <c r="AA382" s="484"/>
      <c r="AB382" s="484"/>
      <c r="AC382" s="484"/>
      <c r="AD382" s="484"/>
      <c r="AE382" s="484"/>
      <c r="AF382" s="484"/>
      <c r="AG382" s="484"/>
      <c r="AH382" s="484"/>
      <c r="AI382" s="484"/>
      <c r="AJ382" s="484"/>
      <c r="AK382" s="484"/>
      <c r="AL382" s="484"/>
      <c r="AM382" s="484"/>
      <c r="AN382" s="484"/>
      <c r="AO382" s="484"/>
      <c r="AP382" s="484"/>
      <c r="AQ382" s="484"/>
      <c r="AR382" s="484"/>
      <c r="AS382" s="484"/>
      <c r="AT382" s="484"/>
      <c r="AU382" s="484"/>
      <c r="AV382" s="484"/>
      <c r="AW382" s="484"/>
      <c r="AX382" s="484"/>
      <c r="AY382" s="484"/>
      <c r="AZ382" s="484"/>
      <c r="BA382" s="484"/>
      <c r="BB382" s="484"/>
      <c r="BC382" s="484"/>
      <c r="BD382" s="495"/>
      <c r="BE382" s="496"/>
      <c r="BF382" s="496"/>
      <c r="BG382" s="496"/>
      <c r="BH382" s="496"/>
      <c r="BI382" s="496"/>
      <c r="BJ382" s="496"/>
      <c r="BK382" s="496"/>
      <c r="BL382" s="496"/>
      <c r="BM382" s="496"/>
      <c r="BN382" s="496"/>
      <c r="BO382" s="496"/>
      <c r="BP382" s="496"/>
      <c r="BQ382" s="496"/>
      <c r="BR382" s="496"/>
      <c r="BS382" s="497"/>
      <c r="BT382" s="495"/>
      <c r="BU382" s="496"/>
      <c r="BV382" s="496"/>
      <c r="BW382" s="496"/>
      <c r="BX382" s="496"/>
      <c r="BY382" s="496"/>
      <c r="BZ382" s="496"/>
      <c r="CA382" s="496"/>
      <c r="CB382" s="496"/>
      <c r="CC382" s="496"/>
      <c r="CD382" s="496"/>
      <c r="CE382" s="496"/>
      <c r="CF382" s="496"/>
      <c r="CG382" s="496"/>
      <c r="CH382" s="496"/>
      <c r="CI382" s="497"/>
      <c r="CJ382" s="495"/>
      <c r="CK382" s="496"/>
      <c r="CL382" s="496"/>
      <c r="CM382" s="496"/>
      <c r="CN382" s="496"/>
      <c r="CO382" s="496"/>
      <c r="CP382" s="496"/>
      <c r="CQ382" s="496"/>
      <c r="CR382" s="496"/>
      <c r="CS382" s="496"/>
      <c r="CT382" s="496"/>
      <c r="CU382" s="496"/>
      <c r="CV382" s="496"/>
      <c r="CW382" s="496"/>
      <c r="CX382" s="496"/>
      <c r="CY382" s="496"/>
      <c r="CZ382" s="496"/>
      <c r="DA382" s="497"/>
      <c r="DB382" s="110"/>
      <c r="DC382" s="110"/>
      <c r="DD382" s="110"/>
      <c r="DE382" s="110"/>
    </row>
    <row r="383" spans="1:109" ht="12.75" customHeight="1">
      <c r="A383" s="494"/>
      <c r="B383" s="494"/>
      <c r="C383" s="494"/>
      <c r="D383" s="494"/>
      <c r="E383" s="494"/>
      <c r="F383" s="494"/>
      <c r="G383" s="494"/>
      <c r="H383" s="508" t="s">
        <v>209</v>
      </c>
      <c r="I383" s="508"/>
      <c r="J383" s="508"/>
      <c r="K383" s="508"/>
      <c r="L383" s="508"/>
      <c r="M383" s="508"/>
      <c r="N383" s="508"/>
      <c r="O383" s="508"/>
      <c r="P383" s="508"/>
      <c r="Q383" s="508"/>
      <c r="R383" s="508"/>
      <c r="S383" s="508"/>
      <c r="T383" s="508"/>
      <c r="U383" s="508"/>
      <c r="V383" s="508"/>
      <c r="W383" s="508"/>
      <c r="X383" s="508"/>
      <c r="Y383" s="508"/>
      <c r="Z383" s="508"/>
      <c r="AA383" s="508"/>
      <c r="AB383" s="508"/>
      <c r="AC383" s="508"/>
      <c r="AD383" s="508"/>
      <c r="AE383" s="508"/>
      <c r="AF383" s="508"/>
      <c r="AG383" s="508"/>
      <c r="AH383" s="508"/>
      <c r="AI383" s="508"/>
      <c r="AJ383" s="508"/>
      <c r="AK383" s="508"/>
      <c r="AL383" s="508"/>
      <c r="AM383" s="508"/>
      <c r="AN383" s="508"/>
      <c r="AO383" s="508"/>
      <c r="AP383" s="508"/>
      <c r="AQ383" s="508"/>
      <c r="AR383" s="508"/>
      <c r="AS383" s="508"/>
      <c r="AT383" s="508"/>
      <c r="AU383" s="508"/>
      <c r="AV383" s="508"/>
      <c r="AW383" s="508"/>
      <c r="AX383" s="508"/>
      <c r="AY383" s="508"/>
      <c r="AZ383" s="508"/>
      <c r="BA383" s="508"/>
      <c r="BB383" s="508"/>
      <c r="BC383" s="508"/>
      <c r="BD383" s="498"/>
      <c r="BE383" s="498"/>
      <c r="BF383" s="498"/>
      <c r="BG383" s="498"/>
      <c r="BH383" s="498"/>
      <c r="BI383" s="498"/>
      <c r="BJ383" s="498"/>
      <c r="BK383" s="498"/>
      <c r="BL383" s="498"/>
      <c r="BM383" s="498"/>
      <c r="BN383" s="498"/>
      <c r="BO383" s="498"/>
      <c r="BP383" s="498"/>
      <c r="BQ383" s="498"/>
      <c r="BR383" s="498"/>
      <c r="BS383" s="498"/>
      <c r="BT383" s="495" t="s">
        <v>210</v>
      </c>
      <c r="BU383" s="496"/>
      <c r="BV383" s="496"/>
      <c r="BW383" s="496"/>
      <c r="BX383" s="496"/>
      <c r="BY383" s="496"/>
      <c r="BZ383" s="496"/>
      <c r="CA383" s="496"/>
      <c r="CB383" s="496"/>
      <c r="CC383" s="496"/>
      <c r="CD383" s="496"/>
      <c r="CE383" s="496"/>
      <c r="CF383" s="496"/>
      <c r="CG383" s="496"/>
      <c r="CH383" s="496"/>
      <c r="CI383" s="497"/>
      <c r="CJ383" s="520">
        <f>CJ382</f>
        <v>0</v>
      </c>
      <c r="CK383" s="521"/>
      <c r="CL383" s="521"/>
      <c r="CM383" s="521"/>
      <c r="CN383" s="521"/>
      <c r="CO383" s="521"/>
      <c r="CP383" s="521"/>
      <c r="CQ383" s="521"/>
      <c r="CR383" s="521"/>
      <c r="CS383" s="521"/>
      <c r="CT383" s="521"/>
      <c r="CU383" s="521"/>
      <c r="CV383" s="521"/>
      <c r="CW383" s="521"/>
      <c r="CX383" s="521"/>
      <c r="CY383" s="521"/>
      <c r="CZ383" s="521"/>
      <c r="DA383" s="522"/>
      <c r="DB383" s="110"/>
      <c r="DC383" s="110"/>
      <c r="DD383" s="110"/>
      <c r="DE383" s="110"/>
    </row>
    <row r="384" spans="1:109" ht="12.75" customHeight="1">
      <c r="A384" s="614" t="s">
        <v>395</v>
      </c>
      <c r="B384" s="614"/>
      <c r="C384" s="614"/>
      <c r="D384" s="614"/>
      <c r="E384" s="614"/>
      <c r="F384" s="614"/>
      <c r="G384" s="614"/>
      <c r="H384" s="614"/>
      <c r="I384" s="614"/>
      <c r="J384" s="614"/>
      <c r="K384" s="614"/>
      <c r="L384" s="614"/>
      <c r="M384" s="614"/>
      <c r="N384" s="614"/>
      <c r="O384" s="614"/>
      <c r="P384" s="614"/>
      <c r="Q384" s="614"/>
      <c r="R384" s="614"/>
      <c r="S384" s="614"/>
      <c r="T384" s="614"/>
      <c r="U384" s="614"/>
      <c r="V384" s="614"/>
      <c r="W384" s="614"/>
      <c r="X384" s="614"/>
      <c r="Y384" s="614"/>
      <c r="Z384" s="614"/>
      <c r="AA384" s="614"/>
      <c r="AB384" s="614"/>
      <c r="AC384" s="614"/>
      <c r="AD384" s="614"/>
      <c r="AE384" s="614"/>
      <c r="AF384" s="614"/>
      <c r="AG384" s="614"/>
      <c r="AH384" s="614"/>
      <c r="AI384" s="614"/>
      <c r="AJ384" s="614"/>
      <c r="AK384" s="614"/>
      <c r="AL384" s="614"/>
      <c r="AM384" s="614"/>
      <c r="AN384" s="614"/>
      <c r="AO384" s="614"/>
      <c r="AP384" s="614"/>
      <c r="AQ384" s="614"/>
      <c r="AR384" s="614"/>
      <c r="AS384" s="614"/>
      <c r="AT384" s="614"/>
      <c r="AU384" s="614"/>
      <c r="AV384" s="614"/>
      <c r="AW384" s="614"/>
      <c r="AX384" s="614"/>
      <c r="AY384" s="614"/>
      <c r="AZ384" s="614"/>
      <c r="BA384" s="614"/>
      <c r="BB384" s="614"/>
      <c r="BC384" s="614"/>
      <c r="BD384" s="614"/>
      <c r="BE384" s="614"/>
      <c r="BF384" s="614"/>
      <c r="BG384" s="614"/>
      <c r="BH384" s="614"/>
      <c r="BI384" s="614"/>
      <c r="BJ384" s="614"/>
      <c r="BK384" s="614"/>
      <c r="BL384" s="614"/>
      <c r="BM384" s="614"/>
      <c r="BN384" s="614"/>
      <c r="BO384" s="614"/>
      <c r="BP384" s="614"/>
      <c r="BQ384" s="614"/>
      <c r="BR384" s="614"/>
      <c r="BS384" s="614"/>
      <c r="BT384" s="614"/>
      <c r="BU384" s="614"/>
      <c r="BV384" s="614"/>
      <c r="BW384" s="614"/>
      <c r="BX384" s="614"/>
      <c r="BY384" s="614"/>
      <c r="BZ384" s="614"/>
      <c r="CA384" s="614"/>
      <c r="CB384" s="614"/>
      <c r="CC384" s="614"/>
      <c r="CD384" s="614"/>
      <c r="CE384" s="614"/>
      <c r="CF384" s="614"/>
      <c r="CG384" s="614"/>
      <c r="CH384" s="614"/>
      <c r="CI384" s="614"/>
      <c r="CJ384" s="614"/>
      <c r="CK384" s="614"/>
      <c r="CL384" s="614"/>
      <c r="CM384" s="614"/>
      <c r="CN384" s="614"/>
      <c r="CO384" s="614"/>
      <c r="CP384" s="614"/>
      <c r="CQ384" s="614"/>
      <c r="CR384" s="614"/>
      <c r="CS384" s="614"/>
      <c r="CT384" s="614"/>
      <c r="CU384" s="614"/>
      <c r="CV384" s="614"/>
      <c r="CW384" s="614"/>
      <c r="CX384" s="614"/>
      <c r="CY384" s="614"/>
      <c r="CZ384" s="614"/>
      <c r="DA384" s="614"/>
      <c r="DB384" s="110"/>
      <c r="DC384" s="110"/>
      <c r="DD384" s="110"/>
      <c r="DE384" s="110"/>
    </row>
    <row r="385" spans="1:109" ht="12.75" customHeight="1">
      <c r="A385" s="519" t="s">
        <v>396</v>
      </c>
      <c r="B385" s="519"/>
      <c r="C385" s="519"/>
      <c r="D385" s="519"/>
      <c r="E385" s="519"/>
      <c r="F385" s="519"/>
      <c r="G385" s="519"/>
      <c r="H385" s="519"/>
      <c r="I385" s="519"/>
      <c r="J385" s="519"/>
      <c r="K385" s="519"/>
      <c r="L385" s="519"/>
      <c r="M385" s="519"/>
      <c r="N385" s="519"/>
      <c r="O385" s="519"/>
      <c r="P385" s="519"/>
      <c r="Q385" s="519"/>
      <c r="R385" s="519"/>
      <c r="S385" s="519"/>
      <c r="T385" s="519"/>
      <c r="U385" s="519"/>
      <c r="V385" s="519"/>
      <c r="W385" s="519"/>
      <c r="X385" s="519"/>
      <c r="Y385" s="519"/>
      <c r="Z385" s="519"/>
      <c r="AA385" s="519"/>
      <c r="AB385" s="519"/>
      <c r="AC385" s="519"/>
      <c r="AD385" s="519"/>
      <c r="AE385" s="519"/>
      <c r="AF385" s="519"/>
      <c r="AG385" s="519"/>
      <c r="AH385" s="519"/>
      <c r="AI385" s="519"/>
      <c r="AJ385" s="519"/>
      <c r="AK385" s="519"/>
      <c r="AL385" s="519"/>
      <c r="AM385" s="519"/>
      <c r="AN385" s="519"/>
      <c r="AO385" s="519"/>
      <c r="AP385" s="519"/>
      <c r="AQ385" s="519"/>
      <c r="AR385" s="519"/>
      <c r="AS385" s="519"/>
      <c r="AT385" s="519"/>
      <c r="AU385" s="519"/>
      <c r="AV385" s="519"/>
      <c r="AW385" s="519"/>
      <c r="AX385" s="519"/>
      <c r="AY385" s="519"/>
      <c r="AZ385" s="519"/>
      <c r="BA385" s="519"/>
      <c r="BB385" s="519"/>
      <c r="BC385" s="519"/>
      <c r="BD385" s="519"/>
      <c r="BE385" s="519"/>
      <c r="BF385" s="519"/>
      <c r="BG385" s="519"/>
      <c r="BH385" s="519"/>
      <c r="BI385" s="519"/>
      <c r="BJ385" s="519"/>
      <c r="BK385" s="519"/>
      <c r="BL385" s="519"/>
      <c r="BM385" s="519"/>
      <c r="BN385" s="519"/>
      <c r="BO385" s="519"/>
      <c r="BP385" s="519"/>
      <c r="BQ385" s="519"/>
      <c r="BR385" s="519"/>
      <c r="BS385" s="519"/>
      <c r="BT385" s="519"/>
      <c r="BU385" s="519"/>
      <c r="BV385" s="519"/>
      <c r="BW385" s="519"/>
      <c r="BX385" s="519"/>
      <c r="BY385" s="519"/>
      <c r="BZ385" s="519"/>
      <c r="CA385" s="519"/>
      <c r="CB385" s="519"/>
      <c r="CC385" s="519"/>
      <c r="CD385" s="519"/>
      <c r="CE385" s="519"/>
      <c r="CF385" s="519"/>
      <c r="CG385" s="519"/>
      <c r="CH385" s="519"/>
      <c r="CI385" s="519"/>
      <c r="CJ385" s="519"/>
      <c r="CK385" s="519"/>
      <c r="CL385" s="519"/>
      <c r="CM385" s="519"/>
      <c r="CN385" s="519"/>
      <c r="CO385" s="519"/>
      <c r="CP385" s="519"/>
      <c r="CQ385" s="519"/>
      <c r="CR385" s="519"/>
      <c r="CS385" s="519"/>
      <c r="CT385" s="519"/>
      <c r="CU385" s="519"/>
      <c r="CV385" s="519"/>
      <c r="CW385" s="519"/>
      <c r="CX385" s="519"/>
      <c r="CY385" s="519"/>
      <c r="CZ385" s="519"/>
      <c r="DA385" s="114"/>
      <c r="DB385" s="110"/>
      <c r="DC385" s="110"/>
      <c r="DD385" s="110"/>
      <c r="DE385" s="110"/>
    </row>
    <row r="386" spans="1:109" ht="12.75" customHeight="1">
      <c r="A386" s="519" t="s">
        <v>343</v>
      </c>
      <c r="B386" s="519"/>
      <c r="C386" s="519"/>
      <c r="D386" s="519"/>
      <c r="E386" s="519"/>
      <c r="F386" s="519"/>
      <c r="G386" s="519"/>
      <c r="H386" s="519"/>
      <c r="I386" s="519"/>
      <c r="J386" s="519"/>
      <c r="K386" s="519"/>
      <c r="L386" s="519"/>
      <c r="M386" s="519"/>
      <c r="N386" s="519"/>
      <c r="O386" s="519"/>
      <c r="P386" s="519"/>
      <c r="Q386" s="519"/>
      <c r="R386" s="519"/>
      <c r="S386" s="519"/>
      <c r="T386" s="519"/>
      <c r="U386" s="519"/>
      <c r="V386" s="519"/>
      <c r="W386" s="519"/>
      <c r="X386" s="519"/>
      <c r="Y386" s="519"/>
      <c r="Z386" s="519"/>
      <c r="AA386" s="519"/>
      <c r="AB386" s="519"/>
      <c r="AC386" s="519"/>
      <c r="AD386" s="519"/>
      <c r="AE386" s="519"/>
      <c r="AF386" s="519"/>
      <c r="AG386" s="519"/>
      <c r="AH386" s="519"/>
      <c r="AI386" s="519"/>
      <c r="AJ386" s="519"/>
      <c r="AK386" s="519"/>
      <c r="AL386" s="519"/>
      <c r="AM386" s="519"/>
      <c r="AN386" s="519"/>
      <c r="AO386" s="519"/>
      <c r="AP386" s="519"/>
      <c r="AQ386" s="519"/>
      <c r="AR386" s="519"/>
      <c r="AS386" s="519"/>
      <c r="AT386" s="519"/>
      <c r="AU386" s="519"/>
      <c r="AV386" s="519"/>
      <c r="AW386" s="519"/>
      <c r="AX386" s="519"/>
      <c r="AY386" s="519"/>
      <c r="AZ386" s="519"/>
      <c r="BA386" s="519"/>
      <c r="BB386" s="519"/>
      <c r="BC386" s="519"/>
      <c r="BD386" s="519"/>
      <c r="BE386" s="519"/>
      <c r="BF386" s="519"/>
      <c r="BG386" s="519"/>
      <c r="BH386" s="519"/>
      <c r="BI386" s="519"/>
      <c r="BJ386" s="519"/>
      <c r="BK386" s="519"/>
      <c r="BL386" s="519"/>
      <c r="BM386" s="519"/>
      <c r="BN386" s="519"/>
      <c r="BO386" s="519"/>
      <c r="BP386" s="519"/>
      <c r="BQ386" s="519"/>
      <c r="BR386" s="519"/>
      <c r="BS386" s="519"/>
      <c r="BT386" s="519"/>
      <c r="BU386" s="519"/>
      <c r="BV386" s="519"/>
      <c r="BW386" s="519"/>
      <c r="BX386" s="519"/>
      <c r="BY386" s="519"/>
      <c r="BZ386" s="519"/>
      <c r="CA386" s="519"/>
      <c r="CB386" s="519"/>
      <c r="CC386" s="519"/>
      <c r="CD386" s="519"/>
      <c r="CE386" s="519"/>
      <c r="CF386" s="519"/>
      <c r="CG386" s="519"/>
      <c r="CH386" s="519"/>
      <c r="CI386" s="519"/>
      <c r="CJ386" s="519"/>
      <c r="CK386" s="519"/>
      <c r="CL386" s="519"/>
      <c r="CM386" s="519"/>
      <c r="CN386" s="519"/>
      <c r="CO386" s="519"/>
      <c r="CP386" s="519"/>
      <c r="CQ386" s="519"/>
      <c r="CR386" s="519"/>
      <c r="CS386" s="519"/>
      <c r="CT386" s="519"/>
      <c r="CU386" s="519"/>
      <c r="CV386" s="519"/>
      <c r="CW386" s="519"/>
      <c r="CX386" s="519"/>
      <c r="CY386" s="519"/>
      <c r="CZ386" s="519"/>
      <c r="DA386" s="114"/>
      <c r="DB386" s="110"/>
      <c r="DC386" s="110"/>
      <c r="DD386" s="110"/>
      <c r="DE386" s="110"/>
    </row>
    <row r="387" spans="1:109" ht="1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7"/>
      <c r="AX387" s="107"/>
      <c r="AY387" s="107"/>
      <c r="AZ387" s="107"/>
      <c r="BA387" s="107"/>
      <c r="BB387" s="107"/>
      <c r="BC387" s="107"/>
      <c r="BD387" s="107"/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  <c r="BP387" s="107"/>
      <c r="BQ387" s="107"/>
      <c r="BR387" s="107"/>
      <c r="BS387" s="107"/>
      <c r="BT387" s="107"/>
      <c r="BU387" s="107"/>
      <c r="BV387" s="107"/>
      <c r="BW387" s="107"/>
      <c r="BX387" s="107"/>
      <c r="BY387" s="107"/>
      <c r="BZ387" s="107"/>
      <c r="CA387" s="107"/>
      <c r="CB387" s="107"/>
      <c r="CC387" s="107"/>
      <c r="CD387" s="107"/>
      <c r="CE387" s="107"/>
      <c r="CF387" s="107"/>
      <c r="CG387" s="107"/>
      <c r="CH387" s="107"/>
      <c r="CI387" s="107"/>
      <c r="CJ387" s="107"/>
      <c r="CK387" s="107"/>
      <c r="CL387" s="107"/>
      <c r="CM387" s="107"/>
      <c r="CN387" s="107"/>
      <c r="CO387" s="107"/>
      <c r="CP387" s="107"/>
      <c r="CQ387" s="107"/>
      <c r="CR387" s="107"/>
      <c r="CS387" s="107"/>
      <c r="CT387" s="107"/>
      <c r="CU387" s="107"/>
      <c r="CV387" s="107"/>
      <c r="CW387" s="107"/>
      <c r="CX387" s="107"/>
      <c r="CY387" s="107"/>
      <c r="CZ387" s="107"/>
      <c r="DA387" s="107"/>
      <c r="DB387" s="110"/>
      <c r="DC387" s="110"/>
      <c r="DD387" s="110"/>
      <c r="DE387" s="110"/>
    </row>
    <row r="388" spans="1:109" ht="12.75" customHeight="1">
      <c r="A388" s="526" t="s">
        <v>202</v>
      </c>
      <c r="B388" s="526"/>
      <c r="C388" s="526"/>
      <c r="D388" s="526"/>
      <c r="E388" s="526"/>
      <c r="F388" s="526"/>
      <c r="G388" s="526"/>
      <c r="H388" s="526" t="s">
        <v>260</v>
      </c>
      <c r="I388" s="526"/>
      <c r="J388" s="526"/>
      <c r="K388" s="526"/>
      <c r="L388" s="526"/>
      <c r="M388" s="526"/>
      <c r="N388" s="526"/>
      <c r="O388" s="526"/>
      <c r="P388" s="526"/>
      <c r="Q388" s="526"/>
      <c r="R388" s="526"/>
      <c r="S388" s="526"/>
      <c r="T388" s="526"/>
      <c r="U388" s="526"/>
      <c r="V388" s="526"/>
      <c r="W388" s="526"/>
      <c r="X388" s="526"/>
      <c r="Y388" s="526"/>
      <c r="Z388" s="526"/>
      <c r="AA388" s="526"/>
      <c r="AB388" s="526"/>
      <c r="AC388" s="526"/>
      <c r="AD388" s="526"/>
      <c r="AE388" s="526"/>
      <c r="AF388" s="526"/>
      <c r="AG388" s="526"/>
      <c r="AH388" s="526"/>
      <c r="AI388" s="526"/>
      <c r="AJ388" s="526"/>
      <c r="AK388" s="526"/>
      <c r="AL388" s="526"/>
      <c r="AM388" s="526"/>
      <c r="AN388" s="526"/>
      <c r="AO388" s="526"/>
      <c r="AP388" s="526"/>
      <c r="AQ388" s="526"/>
      <c r="AR388" s="526"/>
      <c r="AS388" s="526"/>
      <c r="AT388" s="526"/>
      <c r="AU388" s="526"/>
      <c r="AV388" s="526"/>
      <c r="AW388" s="526"/>
      <c r="AX388" s="526"/>
      <c r="AY388" s="526"/>
      <c r="AZ388" s="526"/>
      <c r="BA388" s="526"/>
      <c r="BB388" s="526"/>
      <c r="BC388" s="526"/>
      <c r="BD388" s="523" t="s">
        <v>325</v>
      </c>
      <c r="BE388" s="524"/>
      <c r="BF388" s="524"/>
      <c r="BG388" s="524"/>
      <c r="BH388" s="524"/>
      <c r="BI388" s="524"/>
      <c r="BJ388" s="524"/>
      <c r="BK388" s="524"/>
      <c r="BL388" s="524"/>
      <c r="BM388" s="524"/>
      <c r="BN388" s="524"/>
      <c r="BO388" s="524"/>
      <c r="BP388" s="524"/>
      <c r="BQ388" s="524"/>
      <c r="BR388" s="524"/>
      <c r="BS388" s="525"/>
      <c r="BT388" s="523" t="s">
        <v>326</v>
      </c>
      <c r="BU388" s="524"/>
      <c r="BV388" s="524"/>
      <c r="BW388" s="524"/>
      <c r="BX388" s="524"/>
      <c r="BY388" s="524"/>
      <c r="BZ388" s="524"/>
      <c r="CA388" s="524"/>
      <c r="CB388" s="524"/>
      <c r="CC388" s="524"/>
      <c r="CD388" s="524"/>
      <c r="CE388" s="524"/>
      <c r="CF388" s="524"/>
      <c r="CG388" s="524"/>
      <c r="CH388" s="524"/>
      <c r="CI388" s="525"/>
      <c r="CJ388" s="523" t="s">
        <v>327</v>
      </c>
      <c r="CK388" s="524"/>
      <c r="CL388" s="524"/>
      <c r="CM388" s="524"/>
      <c r="CN388" s="524"/>
      <c r="CO388" s="524"/>
      <c r="CP388" s="524"/>
      <c r="CQ388" s="524"/>
      <c r="CR388" s="524"/>
      <c r="CS388" s="524"/>
      <c r="CT388" s="524"/>
      <c r="CU388" s="524"/>
      <c r="CV388" s="524"/>
      <c r="CW388" s="524"/>
      <c r="CX388" s="524"/>
      <c r="CY388" s="524"/>
      <c r="CZ388" s="524"/>
      <c r="DA388" s="525"/>
      <c r="DB388" s="110"/>
      <c r="DC388" s="110"/>
      <c r="DD388" s="110"/>
      <c r="DE388" s="110"/>
    </row>
    <row r="389" spans="1:109" ht="13.5" thickBot="1">
      <c r="A389" s="527">
        <v>1</v>
      </c>
      <c r="B389" s="527"/>
      <c r="C389" s="527"/>
      <c r="D389" s="527"/>
      <c r="E389" s="527"/>
      <c r="F389" s="527"/>
      <c r="G389" s="527"/>
      <c r="H389" s="527">
        <v>2</v>
      </c>
      <c r="I389" s="527"/>
      <c r="J389" s="527"/>
      <c r="K389" s="527"/>
      <c r="L389" s="527"/>
      <c r="M389" s="527"/>
      <c r="N389" s="527"/>
      <c r="O389" s="527"/>
      <c r="P389" s="527"/>
      <c r="Q389" s="527"/>
      <c r="R389" s="527"/>
      <c r="S389" s="527"/>
      <c r="T389" s="527"/>
      <c r="U389" s="527"/>
      <c r="V389" s="527"/>
      <c r="W389" s="527"/>
      <c r="X389" s="527"/>
      <c r="Y389" s="527"/>
      <c r="Z389" s="527"/>
      <c r="AA389" s="527"/>
      <c r="AB389" s="527"/>
      <c r="AC389" s="527"/>
      <c r="AD389" s="527"/>
      <c r="AE389" s="527"/>
      <c r="AF389" s="527"/>
      <c r="AG389" s="527"/>
      <c r="AH389" s="527"/>
      <c r="AI389" s="527"/>
      <c r="AJ389" s="527"/>
      <c r="AK389" s="527"/>
      <c r="AL389" s="527"/>
      <c r="AM389" s="527"/>
      <c r="AN389" s="527"/>
      <c r="AO389" s="527"/>
      <c r="AP389" s="527"/>
      <c r="AQ389" s="527"/>
      <c r="AR389" s="527"/>
      <c r="AS389" s="527"/>
      <c r="AT389" s="527"/>
      <c r="AU389" s="527"/>
      <c r="AV389" s="527"/>
      <c r="AW389" s="527"/>
      <c r="AX389" s="527"/>
      <c r="AY389" s="527"/>
      <c r="AZ389" s="527"/>
      <c r="BA389" s="527"/>
      <c r="BB389" s="527"/>
      <c r="BC389" s="527"/>
      <c r="BD389" s="527">
        <v>3</v>
      </c>
      <c r="BE389" s="527"/>
      <c r="BF389" s="527"/>
      <c r="BG389" s="527"/>
      <c r="BH389" s="527"/>
      <c r="BI389" s="527"/>
      <c r="BJ389" s="527"/>
      <c r="BK389" s="527"/>
      <c r="BL389" s="527"/>
      <c r="BM389" s="527"/>
      <c r="BN389" s="527"/>
      <c r="BO389" s="527"/>
      <c r="BP389" s="527"/>
      <c r="BQ389" s="527"/>
      <c r="BR389" s="527"/>
      <c r="BS389" s="527"/>
      <c r="BT389" s="542">
        <v>4</v>
      </c>
      <c r="BU389" s="543"/>
      <c r="BV389" s="543"/>
      <c r="BW389" s="543"/>
      <c r="BX389" s="543"/>
      <c r="BY389" s="543"/>
      <c r="BZ389" s="543"/>
      <c r="CA389" s="543"/>
      <c r="CB389" s="543"/>
      <c r="CC389" s="543"/>
      <c r="CD389" s="543"/>
      <c r="CE389" s="543"/>
      <c r="CF389" s="543"/>
      <c r="CG389" s="543"/>
      <c r="CH389" s="543"/>
      <c r="CI389" s="544"/>
      <c r="CJ389" s="542">
        <v>5</v>
      </c>
      <c r="CK389" s="543"/>
      <c r="CL389" s="543"/>
      <c r="CM389" s="543"/>
      <c r="CN389" s="543"/>
      <c r="CO389" s="543"/>
      <c r="CP389" s="543"/>
      <c r="CQ389" s="543"/>
      <c r="CR389" s="543"/>
      <c r="CS389" s="543"/>
      <c r="CT389" s="543"/>
      <c r="CU389" s="543"/>
      <c r="CV389" s="543"/>
      <c r="CW389" s="543"/>
      <c r="CX389" s="543"/>
      <c r="CY389" s="543"/>
      <c r="CZ389" s="543"/>
      <c r="DA389" s="544"/>
      <c r="DB389" s="110"/>
      <c r="DC389" s="110"/>
      <c r="DD389" s="110"/>
      <c r="DE389" s="110"/>
    </row>
    <row r="390" spans="1:109" ht="12.75" customHeight="1" thickBot="1">
      <c r="A390" s="620"/>
      <c r="B390" s="620"/>
      <c r="C390" s="620"/>
      <c r="D390" s="620"/>
      <c r="E390" s="620"/>
      <c r="F390" s="620"/>
      <c r="G390" s="620"/>
      <c r="H390" s="621"/>
      <c r="I390" s="621"/>
      <c r="J390" s="621"/>
      <c r="K390" s="621"/>
      <c r="L390" s="621"/>
      <c r="M390" s="621"/>
      <c r="N390" s="621"/>
      <c r="O390" s="621"/>
      <c r="P390" s="621"/>
      <c r="Q390" s="621"/>
      <c r="R390" s="621"/>
      <c r="S390" s="621"/>
      <c r="T390" s="621"/>
      <c r="U390" s="621"/>
      <c r="V390" s="621"/>
      <c r="W390" s="621"/>
      <c r="X390" s="621"/>
      <c r="Y390" s="621"/>
      <c r="Z390" s="621"/>
      <c r="AA390" s="621"/>
      <c r="AB390" s="621"/>
      <c r="AC390" s="621"/>
      <c r="AD390" s="621"/>
      <c r="AE390" s="621"/>
      <c r="AF390" s="621"/>
      <c r="AG390" s="621"/>
      <c r="AH390" s="621"/>
      <c r="AI390" s="621"/>
      <c r="AJ390" s="621"/>
      <c r="AK390" s="621"/>
      <c r="AL390" s="621"/>
      <c r="AM390" s="621"/>
      <c r="AN390" s="621"/>
      <c r="AO390" s="621"/>
      <c r="AP390" s="621"/>
      <c r="AQ390" s="621"/>
      <c r="AR390" s="621"/>
      <c r="AS390" s="621"/>
      <c r="AT390" s="621"/>
      <c r="AU390" s="621"/>
      <c r="AV390" s="621"/>
      <c r="AW390" s="621"/>
      <c r="AX390" s="621"/>
      <c r="AY390" s="621"/>
      <c r="AZ390" s="621"/>
      <c r="BA390" s="621"/>
      <c r="BB390" s="621"/>
      <c r="BC390" s="621"/>
      <c r="BD390" s="528"/>
      <c r="BE390" s="529"/>
      <c r="BF390" s="529"/>
      <c r="BG390" s="529"/>
      <c r="BH390" s="529"/>
      <c r="BI390" s="529"/>
      <c r="BJ390" s="529"/>
      <c r="BK390" s="529"/>
      <c r="BL390" s="529"/>
      <c r="BM390" s="529"/>
      <c r="BN390" s="529"/>
      <c r="BO390" s="529"/>
      <c r="BP390" s="529"/>
      <c r="BQ390" s="529"/>
      <c r="BR390" s="529"/>
      <c r="BS390" s="530"/>
      <c r="BT390" s="523"/>
      <c r="BU390" s="524"/>
      <c r="BV390" s="524"/>
      <c r="BW390" s="524"/>
      <c r="BX390" s="524"/>
      <c r="BY390" s="524"/>
      <c r="BZ390" s="524"/>
      <c r="CA390" s="524"/>
      <c r="CB390" s="524"/>
      <c r="CC390" s="524"/>
      <c r="CD390" s="524"/>
      <c r="CE390" s="524"/>
      <c r="CF390" s="524"/>
      <c r="CG390" s="524"/>
      <c r="CH390" s="524"/>
      <c r="CI390" s="525"/>
      <c r="CJ390" s="523"/>
      <c r="CK390" s="524"/>
      <c r="CL390" s="524"/>
      <c r="CM390" s="524"/>
      <c r="CN390" s="524"/>
      <c r="CO390" s="524"/>
      <c r="CP390" s="524"/>
      <c r="CQ390" s="524"/>
      <c r="CR390" s="524"/>
      <c r="CS390" s="524"/>
      <c r="CT390" s="524"/>
      <c r="CU390" s="524"/>
      <c r="CV390" s="524"/>
      <c r="CW390" s="524"/>
      <c r="CX390" s="524"/>
      <c r="CY390" s="524"/>
      <c r="CZ390" s="524"/>
      <c r="DA390" s="525"/>
      <c r="DB390" s="110"/>
      <c r="DC390" s="110"/>
      <c r="DD390" s="110"/>
      <c r="DE390" s="110"/>
    </row>
    <row r="391" spans="1:109" ht="12.75" customHeight="1">
      <c r="A391" s="494"/>
      <c r="B391" s="494"/>
      <c r="C391" s="494"/>
      <c r="D391" s="494"/>
      <c r="E391" s="494"/>
      <c r="F391" s="494"/>
      <c r="G391" s="494"/>
      <c r="H391" s="508" t="s">
        <v>209</v>
      </c>
      <c r="I391" s="508"/>
      <c r="J391" s="508"/>
      <c r="K391" s="508"/>
      <c r="L391" s="508"/>
      <c r="M391" s="508"/>
      <c r="N391" s="508"/>
      <c r="O391" s="508"/>
      <c r="P391" s="508"/>
      <c r="Q391" s="508"/>
      <c r="R391" s="508"/>
      <c r="S391" s="508"/>
      <c r="T391" s="508"/>
      <c r="U391" s="508"/>
      <c r="V391" s="508"/>
      <c r="W391" s="508"/>
      <c r="X391" s="508"/>
      <c r="Y391" s="508"/>
      <c r="Z391" s="508"/>
      <c r="AA391" s="508"/>
      <c r="AB391" s="508"/>
      <c r="AC391" s="508"/>
      <c r="AD391" s="508"/>
      <c r="AE391" s="508"/>
      <c r="AF391" s="508"/>
      <c r="AG391" s="508"/>
      <c r="AH391" s="508"/>
      <c r="AI391" s="508"/>
      <c r="AJ391" s="508"/>
      <c r="AK391" s="508"/>
      <c r="AL391" s="508"/>
      <c r="AM391" s="508"/>
      <c r="AN391" s="508"/>
      <c r="AO391" s="508"/>
      <c r="AP391" s="508"/>
      <c r="AQ391" s="508"/>
      <c r="AR391" s="508"/>
      <c r="AS391" s="508"/>
      <c r="AT391" s="508"/>
      <c r="AU391" s="508"/>
      <c r="AV391" s="508"/>
      <c r="AW391" s="508"/>
      <c r="AX391" s="508"/>
      <c r="AY391" s="508"/>
      <c r="AZ391" s="508"/>
      <c r="BA391" s="508"/>
      <c r="BB391" s="508"/>
      <c r="BC391" s="508"/>
      <c r="BD391" s="498" t="s">
        <v>210</v>
      </c>
      <c r="BE391" s="498"/>
      <c r="BF391" s="498"/>
      <c r="BG391" s="498"/>
      <c r="BH391" s="498"/>
      <c r="BI391" s="498"/>
      <c r="BJ391" s="498"/>
      <c r="BK391" s="498"/>
      <c r="BL391" s="498"/>
      <c r="BM391" s="498"/>
      <c r="BN391" s="498"/>
      <c r="BO391" s="498"/>
      <c r="BP391" s="498"/>
      <c r="BQ391" s="498"/>
      <c r="BR391" s="498"/>
      <c r="BS391" s="498"/>
      <c r="BT391" s="495" t="s">
        <v>210</v>
      </c>
      <c r="BU391" s="496"/>
      <c r="BV391" s="496"/>
      <c r="BW391" s="496"/>
      <c r="BX391" s="496"/>
      <c r="BY391" s="496"/>
      <c r="BZ391" s="496"/>
      <c r="CA391" s="496"/>
      <c r="CB391" s="496"/>
      <c r="CC391" s="496"/>
      <c r="CD391" s="496"/>
      <c r="CE391" s="496"/>
      <c r="CF391" s="496"/>
      <c r="CG391" s="496"/>
      <c r="CH391" s="496"/>
      <c r="CI391" s="497"/>
      <c r="CJ391" s="520">
        <f>CJ390</f>
        <v>0</v>
      </c>
      <c r="CK391" s="521"/>
      <c r="CL391" s="521"/>
      <c r="CM391" s="521"/>
      <c r="CN391" s="521"/>
      <c r="CO391" s="521"/>
      <c r="CP391" s="521"/>
      <c r="CQ391" s="521"/>
      <c r="CR391" s="521"/>
      <c r="CS391" s="521"/>
      <c r="CT391" s="521"/>
      <c r="CU391" s="521"/>
      <c r="CV391" s="521"/>
      <c r="CW391" s="521"/>
      <c r="CX391" s="521"/>
      <c r="CY391" s="521"/>
      <c r="CZ391" s="521"/>
      <c r="DA391" s="522"/>
      <c r="DB391" s="110"/>
      <c r="DC391" s="110"/>
      <c r="DD391" s="110"/>
      <c r="DE391" s="110"/>
    </row>
    <row r="392" spans="1:109" ht="12.75" customHeight="1">
      <c r="A392" s="614" t="s">
        <v>395</v>
      </c>
      <c r="B392" s="614"/>
      <c r="C392" s="614"/>
      <c r="D392" s="614"/>
      <c r="E392" s="614"/>
      <c r="F392" s="614"/>
      <c r="G392" s="614"/>
      <c r="H392" s="614"/>
      <c r="I392" s="614"/>
      <c r="J392" s="614"/>
      <c r="K392" s="614"/>
      <c r="L392" s="614"/>
      <c r="M392" s="614"/>
      <c r="N392" s="614"/>
      <c r="O392" s="614"/>
      <c r="P392" s="614"/>
      <c r="Q392" s="614"/>
      <c r="R392" s="614"/>
      <c r="S392" s="614"/>
      <c r="T392" s="614"/>
      <c r="U392" s="614"/>
      <c r="V392" s="614"/>
      <c r="W392" s="614"/>
      <c r="X392" s="614"/>
      <c r="Y392" s="614"/>
      <c r="Z392" s="614"/>
      <c r="AA392" s="614"/>
      <c r="AB392" s="614"/>
      <c r="AC392" s="614"/>
      <c r="AD392" s="614"/>
      <c r="AE392" s="614"/>
      <c r="AF392" s="614"/>
      <c r="AG392" s="614"/>
      <c r="AH392" s="614"/>
      <c r="AI392" s="614"/>
      <c r="AJ392" s="614"/>
      <c r="AK392" s="614"/>
      <c r="AL392" s="614"/>
      <c r="AM392" s="614"/>
      <c r="AN392" s="614"/>
      <c r="AO392" s="614"/>
      <c r="AP392" s="614"/>
      <c r="AQ392" s="614"/>
      <c r="AR392" s="614"/>
      <c r="AS392" s="614"/>
      <c r="AT392" s="614"/>
      <c r="AU392" s="614"/>
      <c r="AV392" s="614"/>
      <c r="AW392" s="614"/>
      <c r="AX392" s="614"/>
      <c r="AY392" s="614"/>
      <c r="AZ392" s="614"/>
      <c r="BA392" s="614"/>
      <c r="BB392" s="614"/>
      <c r="BC392" s="614"/>
      <c r="BD392" s="614"/>
      <c r="BE392" s="614"/>
      <c r="BF392" s="614"/>
      <c r="BG392" s="614"/>
      <c r="BH392" s="614"/>
      <c r="BI392" s="614"/>
      <c r="BJ392" s="614"/>
      <c r="BK392" s="614"/>
      <c r="BL392" s="614"/>
      <c r="BM392" s="614"/>
      <c r="BN392" s="614"/>
      <c r="BO392" s="614"/>
      <c r="BP392" s="614"/>
      <c r="BQ392" s="614"/>
      <c r="BR392" s="614"/>
      <c r="BS392" s="614"/>
      <c r="BT392" s="614"/>
      <c r="BU392" s="614"/>
      <c r="BV392" s="614"/>
      <c r="BW392" s="614"/>
      <c r="BX392" s="614"/>
      <c r="BY392" s="614"/>
      <c r="BZ392" s="614"/>
      <c r="CA392" s="614"/>
      <c r="CB392" s="614"/>
      <c r="CC392" s="614"/>
      <c r="CD392" s="614"/>
      <c r="CE392" s="614"/>
      <c r="CF392" s="614"/>
      <c r="CG392" s="614"/>
      <c r="CH392" s="614"/>
      <c r="CI392" s="614"/>
      <c r="CJ392" s="614"/>
      <c r="CK392" s="614"/>
      <c r="CL392" s="614"/>
      <c r="CM392" s="614"/>
      <c r="CN392" s="614"/>
      <c r="CO392" s="614"/>
      <c r="CP392" s="614"/>
      <c r="CQ392" s="614"/>
      <c r="CR392" s="614"/>
      <c r="CS392" s="614"/>
      <c r="CT392" s="614"/>
      <c r="CU392" s="614"/>
      <c r="CV392" s="614"/>
      <c r="CW392" s="614"/>
      <c r="CX392" s="614"/>
      <c r="CY392" s="614"/>
      <c r="CZ392" s="614"/>
      <c r="DA392" s="614"/>
      <c r="DB392" s="110"/>
      <c r="DC392" s="110"/>
      <c r="DD392" s="110"/>
      <c r="DE392" s="110"/>
    </row>
    <row r="393" spans="1:109" ht="12.75" customHeight="1">
      <c r="A393" s="519" t="s">
        <v>397</v>
      </c>
      <c r="B393" s="519"/>
      <c r="C393" s="519"/>
      <c r="D393" s="519"/>
      <c r="E393" s="519"/>
      <c r="F393" s="519"/>
      <c r="G393" s="519"/>
      <c r="H393" s="519"/>
      <c r="I393" s="519"/>
      <c r="J393" s="519"/>
      <c r="K393" s="519"/>
      <c r="L393" s="519"/>
      <c r="M393" s="519"/>
      <c r="N393" s="519"/>
      <c r="O393" s="519"/>
      <c r="P393" s="519"/>
      <c r="Q393" s="519"/>
      <c r="R393" s="519"/>
      <c r="S393" s="519"/>
      <c r="T393" s="519"/>
      <c r="U393" s="519"/>
      <c r="V393" s="519"/>
      <c r="W393" s="519"/>
      <c r="X393" s="519"/>
      <c r="Y393" s="519"/>
      <c r="Z393" s="519"/>
      <c r="AA393" s="519"/>
      <c r="AB393" s="519"/>
      <c r="AC393" s="519"/>
      <c r="AD393" s="519"/>
      <c r="AE393" s="519"/>
      <c r="AF393" s="519"/>
      <c r="AG393" s="519"/>
      <c r="AH393" s="519"/>
      <c r="AI393" s="519"/>
      <c r="AJ393" s="519"/>
      <c r="AK393" s="519"/>
      <c r="AL393" s="519"/>
      <c r="AM393" s="519"/>
      <c r="AN393" s="519"/>
      <c r="AO393" s="519"/>
      <c r="AP393" s="519"/>
      <c r="AQ393" s="519"/>
      <c r="AR393" s="519"/>
      <c r="AS393" s="519"/>
      <c r="AT393" s="519"/>
      <c r="AU393" s="519"/>
      <c r="AV393" s="519"/>
      <c r="AW393" s="519"/>
      <c r="AX393" s="519"/>
      <c r="AY393" s="519"/>
      <c r="AZ393" s="519"/>
      <c r="BA393" s="519"/>
      <c r="BB393" s="519"/>
      <c r="BC393" s="519"/>
      <c r="BD393" s="519"/>
      <c r="BE393" s="519"/>
      <c r="BF393" s="519"/>
      <c r="BG393" s="519"/>
      <c r="BH393" s="519"/>
      <c r="BI393" s="519"/>
      <c r="BJ393" s="519"/>
      <c r="BK393" s="519"/>
      <c r="BL393" s="519"/>
      <c r="BM393" s="519"/>
      <c r="BN393" s="519"/>
      <c r="BO393" s="519"/>
      <c r="BP393" s="519"/>
      <c r="BQ393" s="519"/>
      <c r="BR393" s="519"/>
      <c r="BS393" s="519"/>
      <c r="BT393" s="519"/>
      <c r="BU393" s="519"/>
      <c r="BV393" s="519"/>
      <c r="BW393" s="519"/>
      <c r="BX393" s="519"/>
      <c r="BY393" s="519"/>
      <c r="BZ393" s="519"/>
      <c r="CA393" s="519"/>
      <c r="CB393" s="519"/>
      <c r="CC393" s="519"/>
      <c r="CD393" s="519"/>
      <c r="CE393" s="519"/>
      <c r="CF393" s="519"/>
      <c r="CG393" s="519"/>
      <c r="CH393" s="519"/>
      <c r="CI393" s="519"/>
      <c r="CJ393" s="519"/>
      <c r="CK393" s="519"/>
      <c r="CL393" s="519"/>
      <c r="CM393" s="519"/>
      <c r="CN393" s="519"/>
      <c r="CO393" s="519"/>
      <c r="CP393" s="519"/>
      <c r="CQ393" s="519"/>
      <c r="CR393" s="519"/>
      <c r="CS393" s="519"/>
      <c r="CT393" s="519"/>
      <c r="CU393" s="519"/>
      <c r="CV393" s="519"/>
      <c r="CW393" s="519"/>
      <c r="CX393" s="519"/>
      <c r="CY393" s="519"/>
      <c r="CZ393" s="519"/>
      <c r="DA393" s="519"/>
      <c r="DB393" s="110"/>
      <c r="DC393" s="110"/>
      <c r="DD393" s="110"/>
      <c r="DE393" s="110"/>
    </row>
    <row r="394" spans="1:109" ht="12.75" customHeight="1">
      <c r="A394" s="519" t="s">
        <v>324</v>
      </c>
      <c r="B394" s="519"/>
      <c r="C394" s="519"/>
      <c r="D394" s="519"/>
      <c r="E394" s="519"/>
      <c r="F394" s="519"/>
      <c r="G394" s="519"/>
      <c r="H394" s="519"/>
      <c r="I394" s="519"/>
      <c r="J394" s="519"/>
      <c r="K394" s="519"/>
      <c r="L394" s="519"/>
      <c r="M394" s="519"/>
      <c r="N394" s="519"/>
      <c r="O394" s="519"/>
      <c r="P394" s="519"/>
      <c r="Q394" s="519"/>
      <c r="R394" s="519"/>
      <c r="S394" s="519"/>
      <c r="T394" s="519"/>
      <c r="U394" s="519"/>
      <c r="V394" s="519"/>
      <c r="W394" s="519"/>
      <c r="X394" s="519"/>
      <c r="Y394" s="519"/>
      <c r="Z394" s="519"/>
      <c r="AA394" s="519"/>
      <c r="AB394" s="519"/>
      <c r="AC394" s="519"/>
      <c r="AD394" s="519"/>
      <c r="AE394" s="519"/>
      <c r="AF394" s="519"/>
      <c r="AG394" s="519"/>
      <c r="AH394" s="519"/>
      <c r="AI394" s="519"/>
      <c r="AJ394" s="519"/>
      <c r="AK394" s="519"/>
      <c r="AL394" s="519"/>
      <c r="AM394" s="519"/>
      <c r="AN394" s="519"/>
      <c r="AO394" s="519"/>
      <c r="AP394" s="519"/>
      <c r="AQ394" s="519"/>
      <c r="AR394" s="519"/>
      <c r="AS394" s="519"/>
      <c r="AT394" s="519"/>
      <c r="AU394" s="519"/>
      <c r="AV394" s="519"/>
      <c r="AW394" s="519"/>
      <c r="AX394" s="519"/>
      <c r="AY394" s="519"/>
      <c r="AZ394" s="519"/>
      <c r="BA394" s="519"/>
      <c r="BB394" s="519"/>
      <c r="BC394" s="519"/>
      <c r="BD394" s="519"/>
      <c r="BE394" s="519"/>
      <c r="BF394" s="519"/>
      <c r="BG394" s="519"/>
      <c r="BH394" s="519"/>
      <c r="BI394" s="519"/>
      <c r="BJ394" s="519"/>
      <c r="BK394" s="519"/>
      <c r="BL394" s="519"/>
      <c r="BM394" s="519"/>
      <c r="BN394" s="519"/>
      <c r="BO394" s="519"/>
      <c r="BP394" s="519"/>
      <c r="BQ394" s="519"/>
      <c r="BR394" s="519"/>
      <c r="BS394" s="519"/>
      <c r="BT394" s="519"/>
      <c r="BU394" s="519"/>
      <c r="BV394" s="519"/>
      <c r="BW394" s="519"/>
      <c r="BX394" s="519"/>
      <c r="BY394" s="519"/>
      <c r="BZ394" s="519"/>
      <c r="CA394" s="519"/>
      <c r="CB394" s="519"/>
      <c r="CC394" s="519"/>
      <c r="CD394" s="519"/>
      <c r="CE394" s="519"/>
      <c r="CF394" s="519"/>
      <c r="CG394" s="519"/>
      <c r="CH394" s="519"/>
      <c r="CI394" s="519"/>
      <c r="CJ394" s="519"/>
      <c r="CK394" s="519"/>
      <c r="CL394" s="519"/>
      <c r="CM394" s="519"/>
      <c r="CN394" s="519"/>
      <c r="CO394" s="519"/>
      <c r="CP394" s="519"/>
      <c r="CQ394" s="519"/>
      <c r="CR394" s="519"/>
      <c r="CS394" s="519"/>
      <c r="CT394" s="519"/>
      <c r="CU394" s="519"/>
      <c r="CV394" s="519"/>
      <c r="CW394" s="519"/>
      <c r="CX394" s="519"/>
      <c r="CY394" s="519"/>
      <c r="CZ394" s="519"/>
      <c r="DA394" s="519"/>
      <c r="DB394" s="110"/>
      <c r="DC394" s="110"/>
      <c r="DD394" s="110"/>
      <c r="DE394" s="110"/>
    </row>
    <row r="395" spans="1:109" ht="1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7"/>
      <c r="AX395" s="107"/>
      <c r="AY395" s="107"/>
      <c r="AZ395" s="107"/>
      <c r="BA395" s="107"/>
      <c r="BB395" s="107"/>
      <c r="BC395" s="107"/>
      <c r="BD395" s="107"/>
      <c r="BE395" s="107"/>
      <c r="BF395" s="107"/>
      <c r="BG395" s="107"/>
      <c r="BH395" s="107"/>
      <c r="BI395" s="107"/>
      <c r="BJ395" s="107"/>
      <c r="BK395" s="107"/>
      <c r="BL395" s="107"/>
      <c r="BM395" s="107"/>
      <c r="BN395" s="107"/>
      <c r="BO395" s="107"/>
      <c r="BP395" s="107"/>
      <c r="BQ395" s="107"/>
      <c r="BR395" s="107"/>
      <c r="BS395" s="107"/>
      <c r="BT395" s="107"/>
      <c r="BU395" s="107"/>
      <c r="BV395" s="107"/>
      <c r="BW395" s="107"/>
      <c r="BX395" s="107"/>
      <c r="BY395" s="107"/>
      <c r="BZ395" s="107"/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7"/>
      <c r="CS395" s="107"/>
      <c r="CT395" s="107"/>
      <c r="CU395" s="107"/>
      <c r="CV395" s="107"/>
      <c r="CW395" s="107"/>
      <c r="CX395" s="107"/>
      <c r="CY395" s="107"/>
      <c r="CZ395" s="107"/>
      <c r="DA395" s="107"/>
      <c r="DB395" s="110"/>
      <c r="DC395" s="110"/>
      <c r="DD395" s="110"/>
      <c r="DE395" s="110"/>
    </row>
    <row r="396" spans="1:109" ht="12.75" customHeight="1">
      <c r="A396" s="526" t="s">
        <v>202</v>
      </c>
      <c r="B396" s="526"/>
      <c r="C396" s="526"/>
      <c r="D396" s="526"/>
      <c r="E396" s="526"/>
      <c r="F396" s="526"/>
      <c r="G396" s="526"/>
      <c r="H396" s="526" t="s">
        <v>260</v>
      </c>
      <c r="I396" s="526"/>
      <c r="J396" s="526"/>
      <c r="K396" s="526"/>
      <c r="L396" s="526"/>
      <c r="M396" s="526"/>
      <c r="N396" s="526"/>
      <c r="O396" s="526"/>
      <c r="P396" s="526"/>
      <c r="Q396" s="526"/>
      <c r="R396" s="526"/>
      <c r="S396" s="526"/>
      <c r="T396" s="526"/>
      <c r="U396" s="526"/>
      <c r="V396" s="526"/>
      <c r="W396" s="526"/>
      <c r="X396" s="526"/>
      <c r="Y396" s="526"/>
      <c r="Z396" s="526"/>
      <c r="AA396" s="526"/>
      <c r="AB396" s="526"/>
      <c r="AC396" s="526"/>
      <c r="AD396" s="526"/>
      <c r="AE396" s="526"/>
      <c r="AF396" s="526"/>
      <c r="AG396" s="526"/>
      <c r="AH396" s="526"/>
      <c r="AI396" s="526"/>
      <c r="AJ396" s="526"/>
      <c r="AK396" s="526"/>
      <c r="AL396" s="526"/>
      <c r="AM396" s="526"/>
      <c r="AN396" s="526"/>
      <c r="AO396" s="526"/>
      <c r="AP396" s="526"/>
      <c r="AQ396" s="526"/>
      <c r="AR396" s="526"/>
      <c r="AS396" s="526"/>
      <c r="AT396" s="526"/>
      <c r="AU396" s="526"/>
      <c r="AV396" s="526"/>
      <c r="AW396" s="526"/>
      <c r="AX396" s="526"/>
      <c r="AY396" s="526"/>
      <c r="AZ396" s="526"/>
      <c r="BA396" s="526"/>
      <c r="BB396" s="526"/>
      <c r="BC396" s="526"/>
      <c r="BD396" s="523" t="s">
        <v>319</v>
      </c>
      <c r="BE396" s="524"/>
      <c r="BF396" s="524"/>
      <c r="BG396" s="524"/>
      <c r="BH396" s="524"/>
      <c r="BI396" s="524"/>
      <c r="BJ396" s="524"/>
      <c r="BK396" s="524"/>
      <c r="BL396" s="524"/>
      <c r="BM396" s="524"/>
      <c r="BN396" s="524"/>
      <c r="BO396" s="524"/>
      <c r="BP396" s="524"/>
      <c r="BQ396" s="524"/>
      <c r="BR396" s="524"/>
      <c r="BS396" s="525"/>
      <c r="BT396" s="523" t="s">
        <v>389</v>
      </c>
      <c r="BU396" s="524"/>
      <c r="BV396" s="524"/>
      <c r="BW396" s="524"/>
      <c r="BX396" s="524"/>
      <c r="BY396" s="524"/>
      <c r="BZ396" s="524"/>
      <c r="CA396" s="524"/>
      <c r="CB396" s="524"/>
      <c r="CC396" s="524"/>
      <c r="CD396" s="524"/>
      <c r="CE396" s="524"/>
      <c r="CF396" s="524"/>
      <c r="CG396" s="524"/>
      <c r="CH396" s="524"/>
      <c r="CI396" s="525"/>
      <c r="CJ396" s="523" t="s">
        <v>390</v>
      </c>
      <c r="CK396" s="524"/>
      <c r="CL396" s="524"/>
      <c r="CM396" s="524"/>
      <c r="CN396" s="524"/>
      <c r="CO396" s="524"/>
      <c r="CP396" s="524"/>
      <c r="CQ396" s="524"/>
      <c r="CR396" s="524"/>
      <c r="CS396" s="524"/>
      <c r="CT396" s="524"/>
      <c r="CU396" s="524"/>
      <c r="CV396" s="524"/>
      <c r="CW396" s="524"/>
      <c r="CX396" s="524"/>
      <c r="CY396" s="524"/>
      <c r="CZ396" s="524"/>
      <c r="DA396" s="525"/>
      <c r="DB396" s="110"/>
      <c r="DC396" s="110"/>
      <c r="DD396" s="110"/>
      <c r="DE396" s="110"/>
    </row>
    <row r="397" spans="1:109" ht="12.75" customHeight="1">
      <c r="A397" s="527"/>
      <c r="B397" s="527"/>
      <c r="C397" s="527"/>
      <c r="D397" s="527"/>
      <c r="E397" s="527"/>
      <c r="F397" s="527"/>
      <c r="G397" s="527"/>
      <c r="H397" s="527">
        <v>1</v>
      </c>
      <c r="I397" s="527"/>
      <c r="J397" s="527"/>
      <c r="K397" s="527"/>
      <c r="L397" s="527"/>
      <c r="M397" s="527"/>
      <c r="N397" s="527"/>
      <c r="O397" s="527"/>
      <c r="P397" s="527"/>
      <c r="Q397" s="527"/>
      <c r="R397" s="527"/>
      <c r="S397" s="527"/>
      <c r="T397" s="527"/>
      <c r="U397" s="527"/>
      <c r="V397" s="527"/>
      <c r="W397" s="527"/>
      <c r="X397" s="527"/>
      <c r="Y397" s="527"/>
      <c r="Z397" s="527"/>
      <c r="AA397" s="527"/>
      <c r="AB397" s="527"/>
      <c r="AC397" s="527"/>
      <c r="AD397" s="527"/>
      <c r="AE397" s="527"/>
      <c r="AF397" s="527"/>
      <c r="AG397" s="527"/>
      <c r="AH397" s="527"/>
      <c r="AI397" s="527"/>
      <c r="AJ397" s="527"/>
      <c r="AK397" s="527"/>
      <c r="AL397" s="527"/>
      <c r="AM397" s="527"/>
      <c r="AN397" s="527"/>
      <c r="AO397" s="527"/>
      <c r="AP397" s="527"/>
      <c r="AQ397" s="527"/>
      <c r="AR397" s="527"/>
      <c r="AS397" s="527"/>
      <c r="AT397" s="527"/>
      <c r="AU397" s="527"/>
      <c r="AV397" s="527"/>
      <c r="AW397" s="527"/>
      <c r="AX397" s="527"/>
      <c r="AY397" s="527"/>
      <c r="AZ397" s="527"/>
      <c r="BA397" s="527"/>
      <c r="BB397" s="527"/>
      <c r="BC397" s="527"/>
      <c r="BD397" s="527">
        <v>2</v>
      </c>
      <c r="BE397" s="527"/>
      <c r="BF397" s="527"/>
      <c r="BG397" s="527"/>
      <c r="BH397" s="527"/>
      <c r="BI397" s="527"/>
      <c r="BJ397" s="527"/>
      <c r="BK397" s="527"/>
      <c r="BL397" s="527"/>
      <c r="BM397" s="527"/>
      <c r="BN397" s="527"/>
      <c r="BO397" s="527"/>
      <c r="BP397" s="527"/>
      <c r="BQ397" s="527"/>
      <c r="BR397" s="527"/>
      <c r="BS397" s="527"/>
      <c r="BT397" s="542">
        <v>3</v>
      </c>
      <c r="BU397" s="543"/>
      <c r="BV397" s="543"/>
      <c r="BW397" s="543"/>
      <c r="BX397" s="543"/>
      <c r="BY397" s="543"/>
      <c r="BZ397" s="543"/>
      <c r="CA397" s="543"/>
      <c r="CB397" s="543"/>
      <c r="CC397" s="543"/>
      <c r="CD397" s="543"/>
      <c r="CE397" s="543"/>
      <c r="CF397" s="543"/>
      <c r="CG397" s="543"/>
      <c r="CH397" s="543"/>
      <c r="CI397" s="544"/>
      <c r="CJ397" s="542">
        <v>4</v>
      </c>
      <c r="CK397" s="543"/>
      <c r="CL397" s="543"/>
      <c r="CM397" s="543"/>
      <c r="CN397" s="543"/>
      <c r="CO397" s="543"/>
      <c r="CP397" s="543"/>
      <c r="CQ397" s="543"/>
      <c r="CR397" s="543"/>
      <c r="CS397" s="543"/>
      <c r="CT397" s="543"/>
      <c r="CU397" s="543"/>
      <c r="CV397" s="543"/>
      <c r="CW397" s="543"/>
      <c r="CX397" s="543"/>
      <c r="CY397" s="543"/>
      <c r="CZ397" s="543"/>
      <c r="DA397" s="544"/>
      <c r="DB397" s="110"/>
      <c r="DC397" s="110" t="s">
        <v>626</v>
      </c>
      <c r="DD397" s="110"/>
      <c r="DE397" s="110"/>
    </row>
    <row r="398" spans="1:109" ht="12.75" customHeight="1">
      <c r="A398" s="494" t="s">
        <v>208</v>
      </c>
      <c r="B398" s="494"/>
      <c r="C398" s="494"/>
      <c r="D398" s="494"/>
      <c r="E398" s="494"/>
      <c r="F398" s="494"/>
      <c r="G398" s="494"/>
      <c r="H398" s="484" t="s">
        <v>631</v>
      </c>
      <c r="I398" s="484"/>
      <c r="J398" s="484"/>
      <c r="K398" s="484"/>
      <c r="L398" s="484"/>
      <c r="M398" s="484"/>
      <c r="N398" s="484"/>
      <c r="O398" s="484"/>
      <c r="P398" s="484"/>
      <c r="Q398" s="484"/>
      <c r="R398" s="484"/>
      <c r="S398" s="484"/>
      <c r="T398" s="484"/>
      <c r="U398" s="484"/>
      <c r="V398" s="484"/>
      <c r="W398" s="484"/>
      <c r="X398" s="484"/>
      <c r="Y398" s="484"/>
      <c r="Z398" s="484"/>
      <c r="AA398" s="484"/>
      <c r="AB398" s="484"/>
      <c r="AC398" s="484"/>
      <c r="AD398" s="484"/>
      <c r="AE398" s="484"/>
      <c r="AF398" s="484"/>
      <c r="AG398" s="484"/>
      <c r="AH398" s="484"/>
      <c r="AI398" s="484"/>
      <c r="AJ398" s="484"/>
      <c r="AK398" s="484"/>
      <c r="AL398" s="484"/>
      <c r="AM398" s="484"/>
      <c r="AN398" s="484"/>
      <c r="AO398" s="484"/>
      <c r="AP398" s="484"/>
      <c r="AQ398" s="484"/>
      <c r="AR398" s="484"/>
      <c r="AS398" s="484"/>
      <c r="AT398" s="484"/>
      <c r="AU398" s="484"/>
      <c r="AV398" s="484"/>
      <c r="AW398" s="484"/>
      <c r="AX398" s="484"/>
      <c r="AY398" s="484"/>
      <c r="AZ398" s="484"/>
      <c r="BA398" s="484"/>
      <c r="BB398" s="484"/>
      <c r="BC398" s="484"/>
      <c r="BD398" s="495">
        <v>1</v>
      </c>
      <c r="BE398" s="496"/>
      <c r="BF398" s="496"/>
      <c r="BG398" s="496"/>
      <c r="BH398" s="496"/>
      <c r="BI398" s="496"/>
      <c r="BJ398" s="496"/>
      <c r="BK398" s="496"/>
      <c r="BL398" s="496"/>
      <c r="BM398" s="496"/>
      <c r="BN398" s="496"/>
      <c r="BO398" s="496"/>
      <c r="BP398" s="496"/>
      <c r="BQ398" s="496"/>
      <c r="BR398" s="496"/>
      <c r="BS398" s="497"/>
      <c r="BT398" s="495">
        <v>7570</v>
      </c>
      <c r="BU398" s="496"/>
      <c r="BV398" s="496"/>
      <c r="BW398" s="496"/>
      <c r="BX398" s="496"/>
      <c r="BY398" s="496"/>
      <c r="BZ398" s="496"/>
      <c r="CA398" s="496"/>
      <c r="CB398" s="496"/>
      <c r="CC398" s="496"/>
      <c r="CD398" s="496"/>
      <c r="CE398" s="496"/>
      <c r="CF398" s="496"/>
      <c r="CG398" s="496"/>
      <c r="CH398" s="496"/>
      <c r="CI398" s="497"/>
      <c r="CJ398" s="495">
        <v>7570</v>
      </c>
      <c r="CK398" s="496"/>
      <c r="CL398" s="496"/>
      <c r="CM398" s="496"/>
      <c r="CN398" s="496"/>
      <c r="CO398" s="496"/>
      <c r="CP398" s="496"/>
      <c r="CQ398" s="496"/>
      <c r="CR398" s="496"/>
      <c r="CS398" s="496"/>
      <c r="CT398" s="496"/>
      <c r="CU398" s="496"/>
      <c r="CV398" s="496"/>
      <c r="CW398" s="496"/>
      <c r="CX398" s="496"/>
      <c r="CY398" s="496"/>
      <c r="CZ398" s="496"/>
      <c r="DA398" s="497"/>
      <c r="DB398" s="110"/>
      <c r="DC398" s="110" t="s">
        <v>627</v>
      </c>
      <c r="DD398" s="110"/>
      <c r="DE398" s="110"/>
    </row>
    <row r="399" spans="1:109" ht="12.75" customHeight="1">
      <c r="A399" s="494" t="s">
        <v>220</v>
      </c>
      <c r="B399" s="494"/>
      <c r="C399" s="494"/>
      <c r="D399" s="494"/>
      <c r="E399" s="494"/>
      <c r="F399" s="494"/>
      <c r="G399" s="494"/>
      <c r="H399" s="484" t="s">
        <v>632</v>
      </c>
      <c r="I399" s="484"/>
      <c r="J399" s="484"/>
      <c r="K399" s="484"/>
      <c r="L399" s="484"/>
      <c r="M399" s="484"/>
      <c r="N399" s="484"/>
      <c r="O399" s="484"/>
      <c r="P399" s="484"/>
      <c r="Q399" s="484"/>
      <c r="R399" s="484"/>
      <c r="S399" s="484"/>
      <c r="T399" s="484"/>
      <c r="U399" s="484"/>
      <c r="V399" s="484"/>
      <c r="W399" s="484"/>
      <c r="X399" s="484"/>
      <c r="Y399" s="484"/>
      <c r="Z399" s="484"/>
      <c r="AA399" s="484"/>
      <c r="AB399" s="484"/>
      <c r="AC399" s="484"/>
      <c r="AD399" s="484"/>
      <c r="AE399" s="484"/>
      <c r="AF399" s="484"/>
      <c r="AG399" s="484"/>
      <c r="AH399" s="484"/>
      <c r="AI399" s="484"/>
      <c r="AJ399" s="484"/>
      <c r="AK399" s="484"/>
      <c r="AL399" s="484"/>
      <c r="AM399" s="484"/>
      <c r="AN399" s="484"/>
      <c r="AO399" s="484"/>
      <c r="AP399" s="484"/>
      <c r="AQ399" s="484"/>
      <c r="AR399" s="484"/>
      <c r="AS399" s="484"/>
      <c r="AT399" s="484"/>
      <c r="AU399" s="484"/>
      <c r="AV399" s="484"/>
      <c r="AW399" s="484"/>
      <c r="AX399" s="484"/>
      <c r="AY399" s="484"/>
      <c r="AZ399" s="484"/>
      <c r="BA399" s="484"/>
      <c r="BB399" s="484"/>
      <c r="BC399" s="484"/>
      <c r="BD399" s="498">
        <v>1</v>
      </c>
      <c r="BE399" s="498"/>
      <c r="BF399" s="498"/>
      <c r="BG399" s="498"/>
      <c r="BH399" s="498"/>
      <c r="BI399" s="498"/>
      <c r="BJ399" s="498"/>
      <c r="BK399" s="498"/>
      <c r="BL399" s="498"/>
      <c r="BM399" s="498"/>
      <c r="BN399" s="498"/>
      <c r="BO399" s="498"/>
      <c r="BP399" s="498"/>
      <c r="BQ399" s="498"/>
      <c r="BR399" s="498"/>
      <c r="BS399" s="498"/>
      <c r="BT399" s="495">
        <v>58170</v>
      </c>
      <c r="BU399" s="496"/>
      <c r="BV399" s="496"/>
      <c r="BW399" s="496"/>
      <c r="BX399" s="496"/>
      <c r="BY399" s="496"/>
      <c r="BZ399" s="496"/>
      <c r="CA399" s="496"/>
      <c r="CB399" s="496"/>
      <c r="CC399" s="496"/>
      <c r="CD399" s="496"/>
      <c r="CE399" s="496"/>
      <c r="CF399" s="496"/>
      <c r="CG399" s="496"/>
      <c r="CH399" s="496"/>
      <c r="CI399" s="497"/>
      <c r="CJ399" s="495">
        <f>BD399*BT399</f>
        <v>58170</v>
      </c>
      <c r="CK399" s="496"/>
      <c r="CL399" s="496"/>
      <c r="CM399" s="496"/>
      <c r="CN399" s="496"/>
      <c r="CO399" s="496"/>
      <c r="CP399" s="496"/>
      <c r="CQ399" s="496"/>
      <c r="CR399" s="496"/>
      <c r="CS399" s="496"/>
      <c r="CT399" s="496"/>
      <c r="CU399" s="496"/>
      <c r="CV399" s="496"/>
      <c r="CW399" s="496"/>
      <c r="CX399" s="496"/>
      <c r="CY399" s="496"/>
      <c r="CZ399" s="496"/>
      <c r="DA399" s="497"/>
      <c r="DB399" s="110">
        <f>CJ403</f>
        <v>148868</v>
      </c>
      <c r="DC399" s="110" t="s">
        <v>628</v>
      </c>
      <c r="DD399" s="110"/>
      <c r="DE399" s="110"/>
    </row>
    <row r="400" spans="1:109" ht="12.75" customHeight="1">
      <c r="A400" s="494" t="s">
        <v>315</v>
      </c>
      <c r="B400" s="494"/>
      <c r="C400" s="494"/>
      <c r="D400" s="494"/>
      <c r="E400" s="494"/>
      <c r="F400" s="494"/>
      <c r="G400" s="494"/>
      <c r="H400" s="484" t="s">
        <v>633</v>
      </c>
      <c r="I400" s="484"/>
      <c r="J400" s="484"/>
      <c r="K400" s="484"/>
      <c r="L400" s="484"/>
      <c r="M400" s="484"/>
      <c r="N400" s="484"/>
      <c r="O400" s="484"/>
      <c r="P400" s="484"/>
      <c r="Q400" s="484"/>
      <c r="R400" s="484"/>
      <c r="S400" s="484"/>
      <c r="T400" s="484"/>
      <c r="U400" s="484"/>
      <c r="V400" s="484"/>
      <c r="W400" s="484"/>
      <c r="X400" s="484"/>
      <c r="Y400" s="484"/>
      <c r="Z400" s="484"/>
      <c r="AA400" s="484"/>
      <c r="AB400" s="484"/>
      <c r="AC400" s="484"/>
      <c r="AD400" s="484"/>
      <c r="AE400" s="484"/>
      <c r="AF400" s="484"/>
      <c r="AG400" s="484"/>
      <c r="AH400" s="484"/>
      <c r="AI400" s="484"/>
      <c r="AJ400" s="484"/>
      <c r="AK400" s="484"/>
      <c r="AL400" s="484"/>
      <c r="AM400" s="484"/>
      <c r="AN400" s="484"/>
      <c r="AO400" s="484"/>
      <c r="AP400" s="484"/>
      <c r="AQ400" s="484"/>
      <c r="AR400" s="484"/>
      <c r="AS400" s="484"/>
      <c r="AT400" s="484"/>
      <c r="AU400" s="484"/>
      <c r="AV400" s="484"/>
      <c r="AW400" s="484"/>
      <c r="AX400" s="484"/>
      <c r="AY400" s="484"/>
      <c r="AZ400" s="484"/>
      <c r="BA400" s="484"/>
      <c r="BB400" s="484"/>
      <c r="BC400" s="484"/>
      <c r="BD400" s="495">
        <v>1</v>
      </c>
      <c r="BE400" s="496"/>
      <c r="BF400" s="496"/>
      <c r="BG400" s="496"/>
      <c r="BH400" s="496"/>
      <c r="BI400" s="496"/>
      <c r="BJ400" s="496"/>
      <c r="BK400" s="496"/>
      <c r="BL400" s="496"/>
      <c r="BM400" s="496"/>
      <c r="BN400" s="496"/>
      <c r="BO400" s="496"/>
      <c r="BP400" s="496"/>
      <c r="BQ400" s="496"/>
      <c r="BR400" s="496"/>
      <c r="BS400" s="497"/>
      <c r="BT400" s="495">
        <v>34458</v>
      </c>
      <c r="BU400" s="496"/>
      <c r="BV400" s="496"/>
      <c r="BW400" s="496"/>
      <c r="BX400" s="496"/>
      <c r="BY400" s="496"/>
      <c r="BZ400" s="496"/>
      <c r="CA400" s="496"/>
      <c r="CB400" s="496"/>
      <c r="CC400" s="496"/>
      <c r="CD400" s="496"/>
      <c r="CE400" s="496"/>
      <c r="CF400" s="496"/>
      <c r="CG400" s="496"/>
      <c r="CH400" s="496"/>
      <c r="CI400" s="497"/>
      <c r="CJ400" s="495">
        <f>BD400*BT400</f>
        <v>34458</v>
      </c>
      <c r="CK400" s="496"/>
      <c r="CL400" s="496"/>
      <c r="CM400" s="496"/>
      <c r="CN400" s="496"/>
      <c r="CO400" s="496"/>
      <c r="CP400" s="496"/>
      <c r="CQ400" s="496"/>
      <c r="CR400" s="496"/>
      <c r="CS400" s="496"/>
      <c r="CT400" s="496"/>
      <c r="CU400" s="496"/>
      <c r="CV400" s="496"/>
      <c r="CW400" s="496"/>
      <c r="CX400" s="496"/>
      <c r="CY400" s="496"/>
      <c r="CZ400" s="496"/>
      <c r="DA400" s="497"/>
      <c r="DB400" s="110"/>
      <c r="DC400" s="110" t="s">
        <v>629</v>
      </c>
      <c r="DD400" s="110"/>
      <c r="DE400" s="110"/>
    </row>
    <row r="401" spans="1:109" ht="12.75" customHeight="1">
      <c r="A401" s="494" t="s">
        <v>351</v>
      </c>
      <c r="B401" s="494"/>
      <c r="C401" s="494"/>
      <c r="D401" s="494"/>
      <c r="E401" s="494"/>
      <c r="F401" s="494"/>
      <c r="G401" s="494"/>
      <c r="H401" s="484" t="s">
        <v>634</v>
      </c>
      <c r="I401" s="484"/>
      <c r="J401" s="484"/>
      <c r="K401" s="484"/>
      <c r="L401" s="484"/>
      <c r="M401" s="484"/>
      <c r="N401" s="484"/>
      <c r="O401" s="484"/>
      <c r="P401" s="484"/>
      <c r="Q401" s="484"/>
      <c r="R401" s="484"/>
      <c r="S401" s="484"/>
      <c r="T401" s="484"/>
      <c r="U401" s="484"/>
      <c r="V401" s="484"/>
      <c r="W401" s="484"/>
      <c r="X401" s="484"/>
      <c r="Y401" s="484"/>
      <c r="Z401" s="484"/>
      <c r="AA401" s="484"/>
      <c r="AB401" s="484"/>
      <c r="AC401" s="484"/>
      <c r="AD401" s="484"/>
      <c r="AE401" s="484"/>
      <c r="AF401" s="484"/>
      <c r="AG401" s="484"/>
      <c r="AH401" s="484"/>
      <c r="AI401" s="484"/>
      <c r="AJ401" s="484"/>
      <c r="AK401" s="484"/>
      <c r="AL401" s="484"/>
      <c r="AM401" s="484"/>
      <c r="AN401" s="484"/>
      <c r="AO401" s="484"/>
      <c r="AP401" s="484"/>
      <c r="AQ401" s="484"/>
      <c r="AR401" s="484"/>
      <c r="AS401" s="484"/>
      <c r="AT401" s="484"/>
      <c r="AU401" s="484"/>
      <c r="AV401" s="484"/>
      <c r="AW401" s="484"/>
      <c r="AX401" s="484"/>
      <c r="AY401" s="484"/>
      <c r="AZ401" s="484"/>
      <c r="BA401" s="484"/>
      <c r="BB401" s="484"/>
      <c r="BC401" s="484"/>
      <c r="BD401" s="495">
        <v>1</v>
      </c>
      <c r="BE401" s="496"/>
      <c r="BF401" s="496"/>
      <c r="BG401" s="496"/>
      <c r="BH401" s="496"/>
      <c r="BI401" s="496"/>
      <c r="BJ401" s="496"/>
      <c r="BK401" s="496"/>
      <c r="BL401" s="496"/>
      <c r="BM401" s="496"/>
      <c r="BN401" s="496"/>
      <c r="BO401" s="496"/>
      <c r="BP401" s="496"/>
      <c r="BQ401" s="496"/>
      <c r="BR401" s="496"/>
      <c r="BS401" s="497"/>
      <c r="BT401" s="495">
        <v>31998</v>
      </c>
      <c r="BU401" s="496"/>
      <c r="BV401" s="496"/>
      <c r="BW401" s="496"/>
      <c r="BX401" s="496"/>
      <c r="BY401" s="496"/>
      <c r="BZ401" s="496"/>
      <c r="CA401" s="496"/>
      <c r="CB401" s="496"/>
      <c r="CC401" s="496"/>
      <c r="CD401" s="496"/>
      <c r="CE401" s="496"/>
      <c r="CF401" s="496"/>
      <c r="CG401" s="496"/>
      <c r="CH401" s="496"/>
      <c r="CI401" s="497"/>
      <c r="CJ401" s="495">
        <f>BD401*BT401</f>
        <v>31998</v>
      </c>
      <c r="CK401" s="496"/>
      <c r="CL401" s="496"/>
      <c r="CM401" s="496"/>
      <c r="CN401" s="496"/>
      <c r="CO401" s="496"/>
      <c r="CP401" s="496"/>
      <c r="CQ401" s="496"/>
      <c r="CR401" s="496"/>
      <c r="CS401" s="496"/>
      <c r="CT401" s="496"/>
      <c r="CU401" s="496"/>
      <c r="CV401" s="496"/>
      <c r="CW401" s="496"/>
      <c r="CX401" s="496"/>
      <c r="CY401" s="496"/>
      <c r="CZ401" s="496"/>
      <c r="DA401" s="497"/>
      <c r="DB401" s="110"/>
      <c r="DC401" s="110" t="s">
        <v>630</v>
      </c>
      <c r="DD401" s="110"/>
      <c r="DE401" s="110"/>
    </row>
    <row r="402" spans="1:109" ht="12.75" customHeight="1">
      <c r="A402" s="494" t="s">
        <v>332</v>
      </c>
      <c r="B402" s="494"/>
      <c r="C402" s="494"/>
      <c r="D402" s="494"/>
      <c r="E402" s="494"/>
      <c r="F402" s="494"/>
      <c r="G402" s="494"/>
      <c r="H402" s="484" t="s">
        <v>634</v>
      </c>
      <c r="I402" s="484"/>
      <c r="J402" s="484"/>
      <c r="K402" s="484"/>
      <c r="L402" s="484"/>
      <c r="M402" s="484"/>
      <c r="N402" s="484"/>
      <c r="O402" s="484"/>
      <c r="P402" s="484"/>
      <c r="Q402" s="484"/>
      <c r="R402" s="484"/>
      <c r="S402" s="484"/>
      <c r="T402" s="484"/>
      <c r="U402" s="484"/>
      <c r="V402" s="484"/>
      <c r="W402" s="484"/>
      <c r="X402" s="484"/>
      <c r="Y402" s="484"/>
      <c r="Z402" s="484"/>
      <c r="AA402" s="484"/>
      <c r="AB402" s="484"/>
      <c r="AC402" s="484"/>
      <c r="AD402" s="484"/>
      <c r="AE402" s="484"/>
      <c r="AF402" s="484"/>
      <c r="AG402" s="484"/>
      <c r="AH402" s="484"/>
      <c r="AI402" s="484"/>
      <c r="AJ402" s="484"/>
      <c r="AK402" s="484"/>
      <c r="AL402" s="484"/>
      <c r="AM402" s="484"/>
      <c r="AN402" s="484"/>
      <c r="AO402" s="484"/>
      <c r="AP402" s="484"/>
      <c r="AQ402" s="484"/>
      <c r="AR402" s="484"/>
      <c r="AS402" s="484"/>
      <c r="AT402" s="484"/>
      <c r="AU402" s="484"/>
      <c r="AV402" s="484"/>
      <c r="AW402" s="484"/>
      <c r="AX402" s="484"/>
      <c r="AY402" s="484"/>
      <c r="AZ402" s="484"/>
      <c r="BA402" s="484"/>
      <c r="BB402" s="484"/>
      <c r="BC402" s="484"/>
      <c r="BD402" s="495">
        <v>1</v>
      </c>
      <c r="BE402" s="496"/>
      <c r="BF402" s="496"/>
      <c r="BG402" s="496"/>
      <c r="BH402" s="496"/>
      <c r="BI402" s="496"/>
      <c r="BJ402" s="496"/>
      <c r="BK402" s="496"/>
      <c r="BL402" s="496"/>
      <c r="BM402" s="496"/>
      <c r="BN402" s="496"/>
      <c r="BO402" s="496"/>
      <c r="BP402" s="496"/>
      <c r="BQ402" s="496"/>
      <c r="BR402" s="496"/>
      <c r="BS402" s="497"/>
      <c r="BT402" s="495">
        <v>16672</v>
      </c>
      <c r="BU402" s="496"/>
      <c r="BV402" s="496"/>
      <c r="BW402" s="496"/>
      <c r="BX402" s="496"/>
      <c r="BY402" s="496"/>
      <c r="BZ402" s="496"/>
      <c r="CA402" s="496"/>
      <c r="CB402" s="496"/>
      <c r="CC402" s="496"/>
      <c r="CD402" s="496"/>
      <c r="CE402" s="496"/>
      <c r="CF402" s="496"/>
      <c r="CG402" s="496"/>
      <c r="CH402" s="496"/>
      <c r="CI402" s="497"/>
      <c r="CJ402" s="495">
        <v>16672</v>
      </c>
      <c r="CK402" s="496"/>
      <c r="CL402" s="496"/>
      <c r="CM402" s="496"/>
      <c r="CN402" s="496"/>
      <c r="CO402" s="496"/>
      <c r="CP402" s="496"/>
      <c r="CQ402" s="496"/>
      <c r="CR402" s="496"/>
      <c r="CS402" s="496"/>
      <c r="CT402" s="496"/>
      <c r="CU402" s="496"/>
      <c r="CV402" s="496"/>
      <c r="CW402" s="496"/>
      <c r="CX402" s="496"/>
      <c r="CY402" s="496"/>
      <c r="CZ402" s="496"/>
      <c r="DA402" s="497"/>
      <c r="DB402" s="110"/>
      <c r="DC402" s="110"/>
      <c r="DD402" s="110"/>
      <c r="DE402" s="110"/>
    </row>
    <row r="403" spans="1:106" ht="12.75" customHeight="1">
      <c r="A403" s="494"/>
      <c r="B403" s="494"/>
      <c r="C403" s="494"/>
      <c r="D403" s="494"/>
      <c r="E403" s="494"/>
      <c r="F403" s="494"/>
      <c r="G403" s="494"/>
      <c r="H403" s="508" t="s">
        <v>209</v>
      </c>
      <c r="I403" s="508"/>
      <c r="J403" s="508"/>
      <c r="K403" s="508"/>
      <c r="L403" s="508"/>
      <c r="M403" s="508"/>
      <c r="N403" s="508"/>
      <c r="O403" s="508"/>
      <c r="P403" s="508"/>
      <c r="Q403" s="508"/>
      <c r="R403" s="508"/>
      <c r="S403" s="508"/>
      <c r="T403" s="508"/>
      <c r="U403" s="508"/>
      <c r="V403" s="508"/>
      <c r="W403" s="508"/>
      <c r="X403" s="508"/>
      <c r="Y403" s="508"/>
      <c r="Z403" s="508"/>
      <c r="AA403" s="508"/>
      <c r="AB403" s="508"/>
      <c r="AC403" s="508"/>
      <c r="AD403" s="508"/>
      <c r="AE403" s="508"/>
      <c r="AF403" s="508"/>
      <c r="AG403" s="508"/>
      <c r="AH403" s="508"/>
      <c r="AI403" s="508"/>
      <c r="AJ403" s="508"/>
      <c r="AK403" s="508"/>
      <c r="AL403" s="508"/>
      <c r="AM403" s="508"/>
      <c r="AN403" s="508"/>
      <c r="AO403" s="508"/>
      <c r="AP403" s="508"/>
      <c r="AQ403" s="508"/>
      <c r="AR403" s="508"/>
      <c r="AS403" s="508"/>
      <c r="AT403" s="508"/>
      <c r="AU403" s="508"/>
      <c r="AV403" s="508"/>
      <c r="AW403" s="508"/>
      <c r="AX403" s="508"/>
      <c r="AY403" s="508"/>
      <c r="AZ403" s="508"/>
      <c r="BA403" s="508"/>
      <c r="BB403" s="508"/>
      <c r="BC403" s="508"/>
      <c r="BD403" s="498"/>
      <c r="BE403" s="498"/>
      <c r="BF403" s="498"/>
      <c r="BG403" s="498"/>
      <c r="BH403" s="498"/>
      <c r="BI403" s="498"/>
      <c r="BJ403" s="498"/>
      <c r="BK403" s="498"/>
      <c r="BL403" s="498"/>
      <c r="BM403" s="498"/>
      <c r="BN403" s="498"/>
      <c r="BO403" s="498"/>
      <c r="BP403" s="498"/>
      <c r="BQ403" s="498"/>
      <c r="BR403" s="498"/>
      <c r="BS403" s="498"/>
      <c r="BT403" s="495" t="s">
        <v>210</v>
      </c>
      <c r="BU403" s="496"/>
      <c r="BV403" s="496"/>
      <c r="BW403" s="496"/>
      <c r="BX403" s="496"/>
      <c r="BY403" s="496"/>
      <c r="BZ403" s="496"/>
      <c r="CA403" s="496"/>
      <c r="CB403" s="496"/>
      <c r="CC403" s="496"/>
      <c r="CD403" s="496"/>
      <c r="CE403" s="496"/>
      <c r="CF403" s="496"/>
      <c r="CG403" s="496"/>
      <c r="CH403" s="496"/>
      <c r="CI403" s="497"/>
      <c r="CJ403" s="520">
        <f>SUM(CJ398:DA402)</f>
        <v>148868</v>
      </c>
      <c r="CK403" s="521"/>
      <c r="CL403" s="521"/>
      <c r="CM403" s="521"/>
      <c r="CN403" s="521"/>
      <c r="CO403" s="521"/>
      <c r="CP403" s="521"/>
      <c r="CQ403" s="521"/>
      <c r="CR403" s="521"/>
      <c r="CS403" s="521"/>
      <c r="CT403" s="521"/>
      <c r="CU403" s="521"/>
      <c r="CV403" s="521"/>
      <c r="CW403" s="521"/>
      <c r="CX403" s="521"/>
      <c r="CY403" s="521"/>
      <c r="CZ403" s="521"/>
      <c r="DA403" s="522"/>
      <c r="DB403" s="110"/>
    </row>
    <row r="404" spans="1:109" ht="12.75" customHeight="1">
      <c r="A404" s="614" t="s">
        <v>395</v>
      </c>
      <c r="B404" s="614"/>
      <c r="C404" s="614"/>
      <c r="D404" s="614"/>
      <c r="E404" s="614"/>
      <c r="F404" s="614"/>
      <c r="G404" s="614"/>
      <c r="H404" s="614"/>
      <c r="I404" s="614"/>
      <c r="J404" s="614"/>
      <c r="K404" s="614"/>
      <c r="L404" s="614"/>
      <c r="M404" s="614"/>
      <c r="N404" s="614"/>
      <c r="O404" s="614"/>
      <c r="P404" s="614"/>
      <c r="Q404" s="614"/>
      <c r="R404" s="614"/>
      <c r="S404" s="614"/>
      <c r="T404" s="614"/>
      <c r="U404" s="614"/>
      <c r="V404" s="614"/>
      <c r="W404" s="614"/>
      <c r="X404" s="614"/>
      <c r="Y404" s="614"/>
      <c r="Z404" s="614"/>
      <c r="AA404" s="614"/>
      <c r="AB404" s="614"/>
      <c r="AC404" s="614"/>
      <c r="AD404" s="614"/>
      <c r="AE404" s="614"/>
      <c r="AF404" s="614"/>
      <c r="AG404" s="614"/>
      <c r="AH404" s="614"/>
      <c r="AI404" s="614"/>
      <c r="AJ404" s="614"/>
      <c r="AK404" s="614"/>
      <c r="AL404" s="614"/>
      <c r="AM404" s="614"/>
      <c r="AN404" s="614"/>
      <c r="AO404" s="614"/>
      <c r="AP404" s="614"/>
      <c r="AQ404" s="614"/>
      <c r="AR404" s="614"/>
      <c r="AS404" s="614"/>
      <c r="AT404" s="614"/>
      <c r="AU404" s="614"/>
      <c r="AV404" s="614"/>
      <c r="AW404" s="614"/>
      <c r="AX404" s="614"/>
      <c r="AY404" s="614"/>
      <c r="AZ404" s="614"/>
      <c r="BA404" s="614"/>
      <c r="BB404" s="614"/>
      <c r="BC404" s="614"/>
      <c r="BD404" s="614"/>
      <c r="BE404" s="614"/>
      <c r="BF404" s="614"/>
      <c r="BG404" s="614"/>
      <c r="BH404" s="614"/>
      <c r="BI404" s="614"/>
      <c r="BJ404" s="614"/>
      <c r="BK404" s="614"/>
      <c r="BL404" s="614"/>
      <c r="BM404" s="614"/>
      <c r="BN404" s="614"/>
      <c r="BO404" s="614"/>
      <c r="BP404" s="614"/>
      <c r="BQ404" s="614"/>
      <c r="BR404" s="614"/>
      <c r="BS404" s="614"/>
      <c r="BT404" s="614"/>
      <c r="BU404" s="614"/>
      <c r="BV404" s="614"/>
      <c r="BW404" s="614"/>
      <c r="BX404" s="614"/>
      <c r="BY404" s="614"/>
      <c r="BZ404" s="614"/>
      <c r="CA404" s="614"/>
      <c r="CB404" s="614"/>
      <c r="CC404" s="614"/>
      <c r="CD404" s="614"/>
      <c r="CE404" s="614"/>
      <c r="CF404" s="614"/>
      <c r="CG404" s="614"/>
      <c r="CH404" s="614"/>
      <c r="CI404" s="614"/>
      <c r="CJ404" s="614"/>
      <c r="CK404" s="614"/>
      <c r="CL404" s="614"/>
      <c r="CM404" s="614"/>
      <c r="CN404" s="614"/>
      <c r="CO404" s="614"/>
      <c r="CP404" s="614"/>
      <c r="CQ404" s="614"/>
      <c r="CR404" s="614"/>
      <c r="CS404" s="614"/>
      <c r="CT404" s="614"/>
      <c r="CU404" s="614"/>
      <c r="CV404" s="614"/>
      <c r="CW404" s="614"/>
      <c r="CX404" s="614"/>
      <c r="CY404" s="614"/>
      <c r="CZ404" s="614"/>
      <c r="DA404" s="614"/>
      <c r="DB404" s="107"/>
      <c r="DC404" s="107"/>
      <c r="DD404" s="107"/>
      <c r="DE404" s="107"/>
    </row>
    <row r="405" spans="1:109" ht="12.75" customHeight="1">
      <c r="A405" s="519" t="s">
        <v>398</v>
      </c>
      <c r="B405" s="519"/>
      <c r="C405" s="519"/>
      <c r="D405" s="519"/>
      <c r="E405" s="519"/>
      <c r="F405" s="519"/>
      <c r="G405" s="519"/>
      <c r="H405" s="519"/>
      <c r="I405" s="519"/>
      <c r="J405" s="519"/>
      <c r="K405" s="519"/>
      <c r="L405" s="519"/>
      <c r="M405" s="519"/>
      <c r="N405" s="519"/>
      <c r="O405" s="519"/>
      <c r="P405" s="519"/>
      <c r="Q405" s="519"/>
      <c r="R405" s="519"/>
      <c r="S405" s="519"/>
      <c r="T405" s="519"/>
      <c r="U405" s="519"/>
      <c r="V405" s="519"/>
      <c r="W405" s="519"/>
      <c r="X405" s="519"/>
      <c r="Y405" s="519"/>
      <c r="Z405" s="519"/>
      <c r="AA405" s="519"/>
      <c r="AB405" s="519"/>
      <c r="AC405" s="519"/>
      <c r="AD405" s="519"/>
      <c r="AE405" s="519"/>
      <c r="AF405" s="519"/>
      <c r="AG405" s="519"/>
      <c r="AH405" s="519"/>
      <c r="AI405" s="519"/>
      <c r="AJ405" s="519"/>
      <c r="AK405" s="519"/>
      <c r="AL405" s="519"/>
      <c r="AM405" s="519"/>
      <c r="AN405" s="519"/>
      <c r="AO405" s="519"/>
      <c r="AP405" s="519"/>
      <c r="AQ405" s="519"/>
      <c r="AR405" s="519"/>
      <c r="AS405" s="519"/>
      <c r="AT405" s="519"/>
      <c r="AU405" s="519"/>
      <c r="AV405" s="519"/>
      <c r="AW405" s="519"/>
      <c r="AX405" s="519"/>
      <c r="AY405" s="519"/>
      <c r="AZ405" s="519"/>
      <c r="BA405" s="519"/>
      <c r="BB405" s="519"/>
      <c r="BC405" s="519"/>
      <c r="BD405" s="519"/>
      <c r="BE405" s="519"/>
      <c r="BF405" s="519"/>
      <c r="BG405" s="519"/>
      <c r="BH405" s="519"/>
      <c r="BI405" s="519"/>
      <c r="BJ405" s="519"/>
      <c r="BK405" s="519"/>
      <c r="BL405" s="519"/>
      <c r="BM405" s="519"/>
      <c r="BN405" s="519"/>
      <c r="BO405" s="519"/>
      <c r="BP405" s="519"/>
      <c r="BQ405" s="519"/>
      <c r="BR405" s="519"/>
      <c r="BS405" s="519"/>
      <c r="BT405" s="519"/>
      <c r="BU405" s="519"/>
      <c r="BV405" s="519"/>
      <c r="BW405" s="519"/>
      <c r="BX405" s="519"/>
      <c r="BY405" s="519"/>
      <c r="BZ405" s="519"/>
      <c r="CA405" s="519"/>
      <c r="CB405" s="519"/>
      <c r="CC405" s="519"/>
      <c r="CD405" s="519"/>
      <c r="CE405" s="519"/>
      <c r="CF405" s="519"/>
      <c r="CG405" s="519"/>
      <c r="CH405" s="519"/>
      <c r="CI405" s="519"/>
      <c r="CJ405" s="519"/>
      <c r="CK405" s="519"/>
      <c r="CL405" s="519"/>
      <c r="CM405" s="519"/>
      <c r="CN405" s="519"/>
      <c r="CO405" s="519"/>
      <c r="CP405" s="519"/>
      <c r="CQ405" s="519"/>
      <c r="CR405" s="519"/>
      <c r="CS405" s="519"/>
      <c r="CT405" s="519"/>
      <c r="CU405" s="519"/>
      <c r="CV405" s="519"/>
      <c r="CW405" s="519"/>
      <c r="CX405" s="519"/>
      <c r="CY405" s="519"/>
      <c r="CZ405" s="519"/>
      <c r="DA405" s="519"/>
      <c r="DB405" s="107"/>
      <c r="DC405" s="107"/>
      <c r="DD405" s="107"/>
      <c r="DE405" s="107"/>
    </row>
    <row r="406" spans="1:109" ht="12.75" customHeight="1">
      <c r="A406" s="519" t="s">
        <v>324</v>
      </c>
      <c r="B406" s="519"/>
      <c r="C406" s="519"/>
      <c r="D406" s="519"/>
      <c r="E406" s="519"/>
      <c r="F406" s="519"/>
      <c r="G406" s="519"/>
      <c r="H406" s="519"/>
      <c r="I406" s="519"/>
      <c r="J406" s="519"/>
      <c r="K406" s="519"/>
      <c r="L406" s="519"/>
      <c r="M406" s="519"/>
      <c r="N406" s="519"/>
      <c r="O406" s="519"/>
      <c r="P406" s="519"/>
      <c r="Q406" s="519"/>
      <c r="R406" s="519"/>
      <c r="S406" s="519"/>
      <c r="T406" s="519"/>
      <c r="U406" s="519"/>
      <c r="V406" s="519"/>
      <c r="W406" s="519"/>
      <c r="X406" s="519"/>
      <c r="Y406" s="519"/>
      <c r="Z406" s="519"/>
      <c r="AA406" s="519"/>
      <c r="AB406" s="519"/>
      <c r="AC406" s="519"/>
      <c r="AD406" s="519"/>
      <c r="AE406" s="519"/>
      <c r="AF406" s="519"/>
      <c r="AG406" s="519"/>
      <c r="AH406" s="519"/>
      <c r="AI406" s="519"/>
      <c r="AJ406" s="519"/>
      <c r="AK406" s="519"/>
      <c r="AL406" s="519"/>
      <c r="AM406" s="519"/>
      <c r="AN406" s="519"/>
      <c r="AO406" s="519"/>
      <c r="AP406" s="519"/>
      <c r="AQ406" s="519"/>
      <c r="AR406" s="519"/>
      <c r="AS406" s="519"/>
      <c r="AT406" s="519"/>
      <c r="AU406" s="519"/>
      <c r="AV406" s="519"/>
      <c r="AW406" s="519"/>
      <c r="AX406" s="519"/>
      <c r="AY406" s="519"/>
      <c r="AZ406" s="519"/>
      <c r="BA406" s="519"/>
      <c r="BB406" s="519"/>
      <c r="BC406" s="519"/>
      <c r="BD406" s="519"/>
      <c r="BE406" s="519"/>
      <c r="BF406" s="519"/>
      <c r="BG406" s="519"/>
      <c r="BH406" s="519"/>
      <c r="BI406" s="519"/>
      <c r="BJ406" s="519"/>
      <c r="BK406" s="519"/>
      <c r="BL406" s="519"/>
      <c r="BM406" s="519"/>
      <c r="BN406" s="519"/>
      <c r="BO406" s="519"/>
      <c r="BP406" s="519"/>
      <c r="BQ406" s="519"/>
      <c r="BR406" s="519"/>
      <c r="BS406" s="519"/>
      <c r="BT406" s="519"/>
      <c r="BU406" s="519"/>
      <c r="BV406" s="519"/>
      <c r="BW406" s="519"/>
      <c r="BX406" s="519"/>
      <c r="BY406" s="519"/>
      <c r="BZ406" s="519"/>
      <c r="CA406" s="519"/>
      <c r="CB406" s="519"/>
      <c r="CC406" s="519"/>
      <c r="CD406" s="519"/>
      <c r="CE406" s="519"/>
      <c r="CF406" s="519"/>
      <c r="CG406" s="519"/>
      <c r="CH406" s="519"/>
      <c r="CI406" s="519"/>
      <c r="CJ406" s="519"/>
      <c r="CK406" s="519"/>
      <c r="CL406" s="519"/>
      <c r="CM406" s="519"/>
      <c r="CN406" s="519"/>
      <c r="CO406" s="519"/>
      <c r="CP406" s="519"/>
      <c r="CQ406" s="519"/>
      <c r="CR406" s="519"/>
      <c r="CS406" s="519"/>
      <c r="CT406" s="519"/>
      <c r="CU406" s="519"/>
      <c r="CV406" s="519"/>
      <c r="CW406" s="519"/>
      <c r="CX406" s="519"/>
      <c r="CY406" s="519"/>
      <c r="CZ406" s="519"/>
      <c r="DA406" s="519"/>
      <c r="DB406" s="107"/>
      <c r="DC406" s="107"/>
      <c r="DD406" s="107"/>
      <c r="DE406" s="107"/>
    </row>
    <row r="407" spans="1:109" ht="1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  <c r="BP407" s="107"/>
      <c r="BQ407" s="107"/>
      <c r="BR407" s="107"/>
      <c r="BS407" s="107"/>
      <c r="BT407" s="107"/>
      <c r="BU407" s="107"/>
      <c r="BV407" s="107"/>
      <c r="BW407" s="107"/>
      <c r="BX407" s="107"/>
      <c r="BY407" s="107"/>
      <c r="BZ407" s="107"/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7"/>
      <c r="CS407" s="107"/>
      <c r="CT407" s="107"/>
      <c r="CU407" s="107"/>
      <c r="CV407" s="107"/>
      <c r="CW407" s="107"/>
      <c r="CX407" s="107"/>
      <c r="CY407" s="107"/>
      <c r="CZ407" s="107"/>
      <c r="DA407" s="107"/>
      <c r="DB407" s="107"/>
      <c r="DC407" s="107"/>
      <c r="DD407" s="107"/>
      <c r="DE407" s="107"/>
    </row>
    <row r="408" spans="1:109" ht="27.75" customHeight="1">
      <c r="A408" s="526" t="s">
        <v>202</v>
      </c>
      <c r="B408" s="526"/>
      <c r="C408" s="526"/>
      <c r="D408" s="526"/>
      <c r="E408" s="526"/>
      <c r="F408" s="526"/>
      <c r="G408" s="526"/>
      <c r="H408" s="526" t="s">
        <v>260</v>
      </c>
      <c r="I408" s="526"/>
      <c r="J408" s="526"/>
      <c r="K408" s="526"/>
      <c r="L408" s="526"/>
      <c r="M408" s="526"/>
      <c r="N408" s="526"/>
      <c r="O408" s="526"/>
      <c r="P408" s="526"/>
      <c r="Q408" s="526"/>
      <c r="R408" s="526"/>
      <c r="S408" s="526"/>
      <c r="T408" s="526"/>
      <c r="U408" s="526"/>
      <c r="V408" s="526"/>
      <c r="W408" s="526"/>
      <c r="X408" s="526"/>
      <c r="Y408" s="526"/>
      <c r="Z408" s="526"/>
      <c r="AA408" s="526"/>
      <c r="AB408" s="526"/>
      <c r="AC408" s="526"/>
      <c r="AD408" s="526"/>
      <c r="AE408" s="526"/>
      <c r="AF408" s="526"/>
      <c r="AG408" s="526"/>
      <c r="AH408" s="526"/>
      <c r="AI408" s="526"/>
      <c r="AJ408" s="526"/>
      <c r="AK408" s="526"/>
      <c r="AL408" s="526"/>
      <c r="AM408" s="526"/>
      <c r="AN408" s="526"/>
      <c r="AO408" s="526"/>
      <c r="AP408" s="526"/>
      <c r="AQ408" s="526"/>
      <c r="AR408" s="526"/>
      <c r="AS408" s="526"/>
      <c r="AT408" s="526"/>
      <c r="AU408" s="526"/>
      <c r="AV408" s="526"/>
      <c r="AW408" s="526"/>
      <c r="AX408" s="526"/>
      <c r="AY408" s="526"/>
      <c r="AZ408" s="526"/>
      <c r="BA408" s="526"/>
      <c r="BB408" s="526"/>
      <c r="BC408" s="526"/>
      <c r="BD408" s="523" t="s">
        <v>319</v>
      </c>
      <c r="BE408" s="524"/>
      <c r="BF408" s="524"/>
      <c r="BG408" s="524"/>
      <c r="BH408" s="524"/>
      <c r="BI408" s="524"/>
      <c r="BJ408" s="524"/>
      <c r="BK408" s="524"/>
      <c r="BL408" s="524"/>
      <c r="BM408" s="524"/>
      <c r="BN408" s="524"/>
      <c r="BO408" s="524"/>
      <c r="BP408" s="524"/>
      <c r="BQ408" s="524"/>
      <c r="BR408" s="524"/>
      <c r="BS408" s="525"/>
      <c r="BT408" s="523" t="s">
        <v>389</v>
      </c>
      <c r="BU408" s="524"/>
      <c r="BV408" s="524"/>
      <c r="BW408" s="524"/>
      <c r="BX408" s="524"/>
      <c r="BY408" s="524"/>
      <c r="BZ408" s="524"/>
      <c r="CA408" s="524"/>
      <c r="CB408" s="524"/>
      <c r="CC408" s="524"/>
      <c r="CD408" s="524"/>
      <c r="CE408" s="524"/>
      <c r="CF408" s="524"/>
      <c r="CG408" s="524"/>
      <c r="CH408" s="524"/>
      <c r="CI408" s="525"/>
      <c r="CJ408" s="523" t="s">
        <v>390</v>
      </c>
      <c r="CK408" s="524"/>
      <c r="CL408" s="524"/>
      <c r="CM408" s="524"/>
      <c r="CN408" s="524"/>
      <c r="CO408" s="524"/>
      <c r="CP408" s="524"/>
      <c r="CQ408" s="524"/>
      <c r="CR408" s="524"/>
      <c r="CS408" s="524"/>
      <c r="CT408" s="524"/>
      <c r="CU408" s="524"/>
      <c r="CV408" s="524"/>
      <c r="CW408" s="524"/>
      <c r="CX408" s="524"/>
      <c r="CY408" s="524"/>
      <c r="CZ408" s="524"/>
      <c r="DA408" s="525"/>
      <c r="DB408" s="107"/>
      <c r="DC408" s="107"/>
      <c r="DD408" s="107"/>
      <c r="DE408" s="107"/>
    </row>
    <row r="409" spans="1:109" ht="15">
      <c r="A409" s="527"/>
      <c r="B409" s="527"/>
      <c r="C409" s="527"/>
      <c r="D409" s="527"/>
      <c r="E409" s="527"/>
      <c r="F409" s="527"/>
      <c r="G409" s="527"/>
      <c r="H409" s="527">
        <v>1</v>
      </c>
      <c r="I409" s="527"/>
      <c r="J409" s="527"/>
      <c r="K409" s="527"/>
      <c r="L409" s="527"/>
      <c r="M409" s="527"/>
      <c r="N409" s="527"/>
      <c r="O409" s="527"/>
      <c r="P409" s="527"/>
      <c r="Q409" s="527"/>
      <c r="R409" s="527"/>
      <c r="S409" s="527"/>
      <c r="T409" s="527"/>
      <c r="U409" s="527"/>
      <c r="V409" s="527"/>
      <c r="W409" s="527"/>
      <c r="X409" s="527"/>
      <c r="Y409" s="527"/>
      <c r="Z409" s="527"/>
      <c r="AA409" s="527"/>
      <c r="AB409" s="527"/>
      <c r="AC409" s="527"/>
      <c r="AD409" s="527"/>
      <c r="AE409" s="527"/>
      <c r="AF409" s="527"/>
      <c r="AG409" s="527"/>
      <c r="AH409" s="527"/>
      <c r="AI409" s="527"/>
      <c r="AJ409" s="527"/>
      <c r="AK409" s="527"/>
      <c r="AL409" s="527"/>
      <c r="AM409" s="527"/>
      <c r="AN409" s="527"/>
      <c r="AO409" s="527"/>
      <c r="AP409" s="527"/>
      <c r="AQ409" s="527"/>
      <c r="AR409" s="527"/>
      <c r="AS409" s="527"/>
      <c r="AT409" s="527"/>
      <c r="AU409" s="527"/>
      <c r="AV409" s="527"/>
      <c r="AW409" s="527"/>
      <c r="AX409" s="527"/>
      <c r="AY409" s="527"/>
      <c r="AZ409" s="527"/>
      <c r="BA409" s="527"/>
      <c r="BB409" s="527"/>
      <c r="BC409" s="527"/>
      <c r="BD409" s="527">
        <v>2</v>
      </c>
      <c r="BE409" s="527"/>
      <c r="BF409" s="527"/>
      <c r="BG409" s="527"/>
      <c r="BH409" s="527"/>
      <c r="BI409" s="527"/>
      <c r="BJ409" s="527"/>
      <c r="BK409" s="527"/>
      <c r="BL409" s="527"/>
      <c r="BM409" s="527"/>
      <c r="BN409" s="527"/>
      <c r="BO409" s="527"/>
      <c r="BP409" s="527"/>
      <c r="BQ409" s="527"/>
      <c r="BR409" s="527"/>
      <c r="BS409" s="527"/>
      <c r="BT409" s="542">
        <v>3</v>
      </c>
      <c r="BU409" s="543"/>
      <c r="BV409" s="543"/>
      <c r="BW409" s="543"/>
      <c r="BX409" s="543"/>
      <c r="BY409" s="543"/>
      <c r="BZ409" s="543"/>
      <c r="CA409" s="543"/>
      <c r="CB409" s="543"/>
      <c r="CC409" s="543"/>
      <c r="CD409" s="543"/>
      <c r="CE409" s="543"/>
      <c r="CF409" s="543"/>
      <c r="CG409" s="543"/>
      <c r="CH409" s="543"/>
      <c r="CI409" s="544"/>
      <c r="CJ409" s="542">
        <v>4</v>
      </c>
      <c r="CK409" s="543"/>
      <c r="CL409" s="543"/>
      <c r="CM409" s="543"/>
      <c r="CN409" s="543"/>
      <c r="CO409" s="543"/>
      <c r="CP409" s="543"/>
      <c r="CQ409" s="543"/>
      <c r="CR409" s="543"/>
      <c r="CS409" s="543"/>
      <c r="CT409" s="543"/>
      <c r="CU409" s="543"/>
      <c r="CV409" s="543"/>
      <c r="CW409" s="543"/>
      <c r="CX409" s="543"/>
      <c r="CY409" s="543"/>
      <c r="CZ409" s="543"/>
      <c r="DA409" s="544"/>
      <c r="DB409" s="107"/>
      <c r="DC409" s="107"/>
      <c r="DD409" s="107"/>
      <c r="DE409" s="107"/>
    </row>
    <row r="410" spans="1:109" ht="15">
      <c r="A410" s="494"/>
      <c r="B410" s="494"/>
      <c r="C410" s="494"/>
      <c r="D410" s="494"/>
      <c r="E410" s="494"/>
      <c r="F410" s="494"/>
      <c r="G410" s="494"/>
      <c r="H410" s="484"/>
      <c r="I410" s="484"/>
      <c r="J410" s="484"/>
      <c r="K410" s="484"/>
      <c r="L410" s="484"/>
      <c r="M410" s="484"/>
      <c r="N410" s="484"/>
      <c r="O410" s="484"/>
      <c r="P410" s="484"/>
      <c r="Q410" s="484"/>
      <c r="R410" s="484"/>
      <c r="S410" s="484"/>
      <c r="T410" s="484"/>
      <c r="U410" s="484"/>
      <c r="V410" s="484"/>
      <c r="W410" s="484"/>
      <c r="X410" s="484"/>
      <c r="Y410" s="484"/>
      <c r="Z410" s="484"/>
      <c r="AA410" s="484"/>
      <c r="AB410" s="484"/>
      <c r="AC410" s="484"/>
      <c r="AD410" s="484"/>
      <c r="AE410" s="484"/>
      <c r="AF410" s="484"/>
      <c r="AG410" s="484"/>
      <c r="AH410" s="484"/>
      <c r="AI410" s="484"/>
      <c r="AJ410" s="484"/>
      <c r="AK410" s="484"/>
      <c r="AL410" s="484"/>
      <c r="AM410" s="484"/>
      <c r="AN410" s="484"/>
      <c r="AO410" s="484"/>
      <c r="AP410" s="484"/>
      <c r="AQ410" s="484"/>
      <c r="AR410" s="484"/>
      <c r="AS410" s="484"/>
      <c r="AT410" s="484"/>
      <c r="AU410" s="484"/>
      <c r="AV410" s="484"/>
      <c r="AW410" s="484"/>
      <c r="AX410" s="484"/>
      <c r="AY410" s="484"/>
      <c r="AZ410" s="484"/>
      <c r="BA410" s="484"/>
      <c r="BB410" s="484"/>
      <c r="BC410" s="484"/>
      <c r="BD410" s="495"/>
      <c r="BE410" s="496"/>
      <c r="BF410" s="496"/>
      <c r="BG410" s="496"/>
      <c r="BH410" s="496"/>
      <c r="BI410" s="496"/>
      <c r="BJ410" s="496"/>
      <c r="BK410" s="496"/>
      <c r="BL410" s="496"/>
      <c r="BM410" s="496"/>
      <c r="BN410" s="496"/>
      <c r="BO410" s="496"/>
      <c r="BP410" s="496"/>
      <c r="BQ410" s="496"/>
      <c r="BR410" s="496"/>
      <c r="BS410" s="497"/>
      <c r="BT410" s="495"/>
      <c r="BU410" s="496"/>
      <c r="BV410" s="496"/>
      <c r="BW410" s="496"/>
      <c r="BX410" s="496"/>
      <c r="BY410" s="496"/>
      <c r="BZ410" s="496"/>
      <c r="CA410" s="496"/>
      <c r="CB410" s="496"/>
      <c r="CC410" s="496"/>
      <c r="CD410" s="496"/>
      <c r="CE410" s="496"/>
      <c r="CF410" s="496"/>
      <c r="CG410" s="496"/>
      <c r="CH410" s="496"/>
      <c r="CI410" s="497"/>
      <c r="CJ410" s="495"/>
      <c r="CK410" s="496"/>
      <c r="CL410" s="496"/>
      <c r="CM410" s="496"/>
      <c r="CN410" s="496"/>
      <c r="CO410" s="496"/>
      <c r="CP410" s="496"/>
      <c r="CQ410" s="496"/>
      <c r="CR410" s="496"/>
      <c r="CS410" s="496"/>
      <c r="CT410" s="496"/>
      <c r="CU410" s="496"/>
      <c r="CV410" s="496"/>
      <c r="CW410" s="496"/>
      <c r="CX410" s="496"/>
      <c r="CY410" s="496"/>
      <c r="CZ410" s="496"/>
      <c r="DA410" s="497"/>
      <c r="DB410" s="107"/>
      <c r="DC410" s="107"/>
      <c r="DD410" s="107"/>
      <c r="DE410" s="107"/>
    </row>
    <row r="411" spans="1:109" ht="15">
      <c r="A411" s="494"/>
      <c r="B411" s="494"/>
      <c r="C411" s="494"/>
      <c r="D411" s="494"/>
      <c r="E411" s="494"/>
      <c r="F411" s="494"/>
      <c r="G411" s="494"/>
      <c r="H411" s="508" t="s">
        <v>209</v>
      </c>
      <c r="I411" s="508"/>
      <c r="J411" s="508"/>
      <c r="K411" s="508"/>
      <c r="L411" s="508"/>
      <c r="M411" s="508"/>
      <c r="N411" s="508"/>
      <c r="O411" s="508"/>
      <c r="P411" s="508"/>
      <c r="Q411" s="508"/>
      <c r="R411" s="508"/>
      <c r="S411" s="508"/>
      <c r="T411" s="508"/>
      <c r="U411" s="508"/>
      <c r="V411" s="508"/>
      <c r="W411" s="508"/>
      <c r="X411" s="508"/>
      <c r="Y411" s="508"/>
      <c r="Z411" s="508"/>
      <c r="AA411" s="508"/>
      <c r="AB411" s="508"/>
      <c r="AC411" s="508"/>
      <c r="AD411" s="508"/>
      <c r="AE411" s="508"/>
      <c r="AF411" s="508"/>
      <c r="AG411" s="508"/>
      <c r="AH411" s="508"/>
      <c r="AI411" s="508"/>
      <c r="AJ411" s="508"/>
      <c r="AK411" s="508"/>
      <c r="AL411" s="508"/>
      <c r="AM411" s="508"/>
      <c r="AN411" s="508"/>
      <c r="AO411" s="508"/>
      <c r="AP411" s="508"/>
      <c r="AQ411" s="508"/>
      <c r="AR411" s="508"/>
      <c r="AS411" s="508"/>
      <c r="AT411" s="508"/>
      <c r="AU411" s="508"/>
      <c r="AV411" s="508"/>
      <c r="AW411" s="508"/>
      <c r="AX411" s="508"/>
      <c r="AY411" s="508"/>
      <c r="AZ411" s="508"/>
      <c r="BA411" s="508"/>
      <c r="BB411" s="508"/>
      <c r="BC411" s="508"/>
      <c r="BD411" s="498"/>
      <c r="BE411" s="498"/>
      <c r="BF411" s="498"/>
      <c r="BG411" s="498"/>
      <c r="BH411" s="498"/>
      <c r="BI411" s="498"/>
      <c r="BJ411" s="498"/>
      <c r="BK411" s="498"/>
      <c r="BL411" s="498"/>
      <c r="BM411" s="498"/>
      <c r="BN411" s="498"/>
      <c r="BO411" s="498"/>
      <c r="BP411" s="498"/>
      <c r="BQ411" s="498"/>
      <c r="BR411" s="498"/>
      <c r="BS411" s="498"/>
      <c r="BT411" s="495" t="s">
        <v>210</v>
      </c>
      <c r="BU411" s="496"/>
      <c r="BV411" s="496"/>
      <c r="BW411" s="496"/>
      <c r="BX411" s="496"/>
      <c r="BY411" s="496"/>
      <c r="BZ411" s="496"/>
      <c r="CA411" s="496"/>
      <c r="CB411" s="496"/>
      <c r="CC411" s="496"/>
      <c r="CD411" s="496"/>
      <c r="CE411" s="496"/>
      <c r="CF411" s="496"/>
      <c r="CG411" s="496"/>
      <c r="CH411" s="496"/>
      <c r="CI411" s="497"/>
      <c r="CJ411" s="520">
        <f>SUM(CJ410:DA410)</f>
        <v>0</v>
      </c>
      <c r="CK411" s="521"/>
      <c r="CL411" s="521"/>
      <c r="CM411" s="521"/>
      <c r="CN411" s="521"/>
      <c r="CO411" s="521"/>
      <c r="CP411" s="521"/>
      <c r="CQ411" s="521"/>
      <c r="CR411" s="521"/>
      <c r="CS411" s="521"/>
      <c r="CT411" s="521"/>
      <c r="CU411" s="521"/>
      <c r="CV411" s="521"/>
      <c r="CW411" s="521"/>
      <c r="CX411" s="521"/>
      <c r="CY411" s="521"/>
      <c r="CZ411" s="521"/>
      <c r="DA411" s="522"/>
      <c r="DB411" s="107"/>
      <c r="DC411" s="107"/>
      <c r="DD411" s="107"/>
      <c r="DE411" s="107"/>
    </row>
    <row r="412" spans="1:109" ht="12.75" customHeight="1">
      <c r="A412" s="169"/>
      <c r="B412" s="169"/>
      <c r="C412" s="169"/>
      <c r="D412" s="169"/>
      <c r="E412" s="169"/>
      <c r="F412" s="169"/>
      <c r="G412" s="169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70"/>
      <c r="AT412" s="170"/>
      <c r="AU412" s="170"/>
      <c r="AV412" s="170"/>
      <c r="AW412" s="170"/>
      <c r="AX412" s="170"/>
      <c r="AY412" s="170"/>
      <c r="AZ412" s="170"/>
      <c r="BA412" s="170"/>
      <c r="BB412" s="170"/>
      <c r="BC412" s="170"/>
      <c r="BD412" s="171"/>
      <c r="BE412" s="171"/>
      <c r="BF412" s="171"/>
      <c r="BG412" s="171"/>
      <c r="BH412" s="171"/>
      <c r="BI412" s="171"/>
      <c r="BJ412" s="171"/>
      <c r="BK412" s="171"/>
      <c r="BL412" s="171"/>
      <c r="BM412" s="171"/>
      <c r="BN412" s="171"/>
      <c r="BO412" s="171"/>
      <c r="BP412" s="171"/>
      <c r="BQ412" s="171"/>
      <c r="BR412" s="171"/>
      <c r="BS412" s="171"/>
      <c r="BT412" s="171"/>
      <c r="BU412" s="171"/>
      <c r="BV412" s="171"/>
      <c r="BW412" s="171"/>
      <c r="BX412" s="171"/>
      <c r="BY412" s="171"/>
      <c r="BZ412" s="171"/>
      <c r="CA412" s="171"/>
      <c r="CB412" s="171"/>
      <c r="CC412" s="171"/>
      <c r="CD412" s="171"/>
      <c r="CE412" s="171"/>
      <c r="CF412" s="171"/>
      <c r="CG412" s="171"/>
      <c r="CH412" s="171"/>
      <c r="CI412" s="171"/>
      <c r="CJ412" s="172"/>
      <c r="CK412" s="172"/>
      <c r="CL412" s="172"/>
      <c r="CM412" s="172"/>
      <c r="CN412" s="172"/>
      <c r="CO412" s="172"/>
      <c r="CP412" s="172"/>
      <c r="CQ412" s="172"/>
      <c r="CR412" s="172"/>
      <c r="CS412" s="172"/>
      <c r="CT412" s="172"/>
      <c r="CU412" s="172"/>
      <c r="CV412" s="172"/>
      <c r="CW412" s="172"/>
      <c r="CX412" s="172"/>
      <c r="CY412" s="172"/>
      <c r="CZ412" s="172"/>
      <c r="DA412" s="172"/>
      <c r="DB412" s="107"/>
      <c r="DC412" s="107"/>
      <c r="DD412" s="107"/>
      <c r="DE412" s="107"/>
    </row>
    <row r="413" spans="1:109" ht="12.75" customHeight="1">
      <c r="A413" s="173"/>
      <c r="B413" s="173"/>
      <c r="C413" s="173"/>
      <c r="D413" s="173"/>
      <c r="E413" s="173"/>
      <c r="F413" s="173"/>
      <c r="G413" s="173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74"/>
      <c r="AS413" s="174"/>
      <c r="AT413" s="174"/>
      <c r="AU413" s="174"/>
      <c r="AV413" s="174"/>
      <c r="AW413" s="174"/>
      <c r="AX413" s="174"/>
      <c r="AY413" s="174"/>
      <c r="AZ413" s="174"/>
      <c r="BA413" s="174"/>
      <c r="BB413" s="174"/>
      <c r="BC413" s="174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  <c r="BS413" s="175"/>
      <c r="BT413" s="175"/>
      <c r="BU413" s="175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6"/>
      <c r="CK413" s="176"/>
      <c r="CL413" s="176"/>
      <c r="CM413" s="176"/>
      <c r="CN413" s="176"/>
      <c r="CO413" s="176"/>
      <c r="CP413" s="176"/>
      <c r="CQ413" s="176"/>
      <c r="CR413" s="176"/>
      <c r="CS413" s="176"/>
      <c r="CT413" s="176"/>
      <c r="CU413" s="176"/>
      <c r="CV413" s="176"/>
      <c r="CW413" s="176"/>
      <c r="CX413" s="176"/>
      <c r="CY413" s="176"/>
      <c r="CZ413" s="176"/>
      <c r="DA413" s="176"/>
      <c r="DB413" s="107"/>
      <c r="DC413" s="107"/>
      <c r="DD413" s="107"/>
      <c r="DE413" s="107"/>
    </row>
    <row r="414" spans="1:109" ht="12.75" customHeight="1">
      <c r="A414" s="519" t="s">
        <v>399</v>
      </c>
      <c r="B414" s="519"/>
      <c r="C414" s="519"/>
      <c r="D414" s="519"/>
      <c r="E414" s="519"/>
      <c r="F414" s="519"/>
      <c r="G414" s="519"/>
      <c r="H414" s="519"/>
      <c r="I414" s="519"/>
      <c r="J414" s="519"/>
      <c r="K414" s="519"/>
      <c r="L414" s="519"/>
      <c r="M414" s="519"/>
      <c r="N414" s="519"/>
      <c r="O414" s="519"/>
      <c r="P414" s="519"/>
      <c r="Q414" s="519"/>
      <c r="R414" s="519"/>
      <c r="S414" s="519"/>
      <c r="T414" s="519"/>
      <c r="U414" s="519"/>
      <c r="V414" s="519"/>
      <c r="W414" s="519"/>
      <c r="X414" s="519"/>
      <c r="Y414" s="519"/>
      <c r="Z414" s="519"/>
      <c r="AA414" s="519"/>
      <c r="AB414" s="519"/>
      <c r="AC414" s="519"/>
      <c r="AD414" s="519"/>
      <c r="AE414" s="519"/>
      <c r="AF414" s="519"/>
      <c r="AG414" s="519"/>
      <c r="AH414" s="519"/>
      <c r="AI414" s="519"/>
      <c r="AJ414" s="519"/>
      <c r="AK414" s="519"/>
      <c r="AL414" s="519"/>
      <c r="AM414" s="519"/>
      <c r="AN414" s="519"/>
      <c r="AO414" s="519"/>
      <c r="AP414" s="519"/>
      <c r="AQ414" s="519"/>
      <c r="AR414" s="519"/>
      <c r="AS414" s="519"/>
      <c r="AT414" s="519"/>
      <c r="AU414" s="519"/>
      <c r="AV414" s="519"/>
      <c r="AW414" s="519"/>
      <c r="AX414" s="519"/>
      <c r="AY414" s="519"/>
      <c r="AZ414" s="519"/>
      <c r="BA414" s="519"/>
      <c r="BB414" s="519"/>
      <c r="BC414" s="519"/>
      <c r="BD414" s="519"/>
      <c r="BE414" s="519"/>
      <c r="BF414" s="519"/>
      <c r="BG414" s="519"/>
      <c r="BH414" s="519"/>
      <c r="BI414" s="519"/>
      <c r="BJ414" s="519"/>
      <c r="BK414" s="519"/>
      <c r="BL414" s="519"/>
      <c r="BM414" s="519"/>
      <c r="BN414" s="519"/>
      <c r="BO414" s="519"/>
      <c r="BP414" s="519"/>
      <c r="BQ414" s="519"/>
      <c r="BR414" s="519"/>
      <c r="BS414" s="519"/>
      <c r="BT414" s="519"/>
      <c r="BU414" s="519"/>
      <c r="BV414" s="519"/>
      <c r="BW414" s="519"/>
      <c r="BX414" s="519"/>
      <c r="BY414" s="519"/>
      <c r="BZ414" s="519"/>
      <c r="CA414" s="519"/>
      <c r="CB414" s="519"/>
      <c r="CC414" s="519"/>
      <c r="CD414" s="519"/>
      <c r="CE414" s="519"/>
      <c r="CF414" s="519"/>
      <c r="CG414" s="519"/>
      <c r="CH414" s="519"/>
      <c r="CI414" s="519"/>
      <c r="CJ414" s="519"/>
      <c r="CK414" s="519"/>
      <c r="CL414" s="519"/>
      <c r="CM414" s="519"/>
      <c r="CN414" s="519"/>
      <c r="CO414" s="519"/>
      <c r="CP414" s="519"/>
      <c r="CQ414" s="519"/>
      <c r="CR414" s="519"/>
      <c r="CS414" s="519"/>
      <c r="CT414" s="519"/>
      <c r="CU414" s="519"/>
      <c r="CV414" s="519"/>
      <c r="CW414" s="519"/>
      <c r="CX414" s="519"/>
      <c r="CY414" s="519"/>
      <c r="CZ414" s="519"/>
      <c r="DA414" s="519"/>
      <c r="DB414" s="110"/>
      <c r="DC414" s="110"/>
      <c r="DD414" s="110"/>
      <c r="DE414" s="110"/>
    </row>
    <row r="415" spans="1:109" ht="12.75" customHeight="1">
      <c r="A415" s="519" t="s">
        <v>400</v>
      </c>
      <c r="B415" s="519"/>
      <c r="C415" s="519"/>
      <c r="D415" s="519"/>
      <c r="E415" s="519"/>
      <c r="F415" s="519"/>
      <c r="G415" s="519"/>
      <c r="H415" s="519"/>
      <c r="I415" s="519"/>
      <c r="J415" s="519"/>
      <c r="K415" s="519"/>
      <c r="L415" s="519"/>
      <c r="M415" s="519"/>
      <c r="N415" s="519"/>
      <c r="O415" s="519"/>
      <c r="P415" s="519"/>
      <c r="Q415" s="519"/>
      <c r="R415" s="519"/>
      <c r="S415" s="519"/>
      <c r="T415" s="519"/>
      <c r="U415" s="519"/>
      <c r="V415" s="519"/>
      <c r="W415" s="519"/>
      <c r="X415" s="519"/>
      <c r="Y415" s="519"/>
      <c r="Z415" s="519"/>
      <c r="AA415" s="519"/>
      <c r="AB415" s="519"/>
      <c r="AC415" s="519"/>
      <c r="AD415" s="519"/>
      <c r="AE415" s="519"/>
      <c r="AF415" s="519"/>
      <c r="AG415" s="519"/>
      <c r="AH415" s="519"/>
      <c r="AI415" s="519"/>
      <c r="AJ415" s="519"/>
      <c r="AK415" s="519"/>
      <c r="AL415" s="519"/>
      <c r="AM415" s="519"/>
      <c r="AN415" s="519"/>
      <c r="AO415" s="519"/>
      <c r="AP415" s="519"/>
      <c r="AQ415" s="519"/>
      <c r="AR415" s="519"/>
      <c r="AS415" s="519"/>
      <c r="AT415" s="519"/>
      <c r="AU415" s="519"/>
      <c r="AV415" s="519"/>
      <c r="AW415" s="519"/>
      <c r="AX415" s="519"/>
      <c r="AY415" s="519"/>
      <c r="AZ415" s="519"/>
      <c r="BA415" s="519"/>
      <c r="BB415" s="519"/>
      <c r="BC415" s="519"/>
      <c r="BD415" s="519"/>
      <c r="BE415" s="519"/>
      <c r="BF415" s="519"/>
      <c r="BG415" s="519"/>
      <c r="BH415" s="519"/>
      <c r="BI415" s="519"/>
      <c r="BJ415" s="519"/>
      <c r="BK415" s="519"/>
      <c r="BL415" s="519"/>
      <c r="BM415" s="519"/>
      <c r="BN415" s="519"/>
      <c r="BO415" s="519"/>
      <c r="BP415" s="519"/>
      <c r="BQ415" s="519"/>
      <c r="BR415" s="519"/>
      <c r="BS415" s="519"/>
      <c r="BT415" s="519"/>
      <c r="BU415" s="519"/>
      <c r="BV415" s="519"/>
      <c r="BW415" s="519"/>
      <c r="BX415" s="519"/>
      <c r="BY415" s="519"/>
      <c r="BZ415" s="519"/>
      <c r="CA415" s="519"/>
      <c r="CB415" s="519"/>
      <c r="CC415" s="519"/>
      <c r="CD415" s="519"/>
      <c r="CE415" s="519"/>
      <c r="CF415" s="519"/>
      <c r="CG415" s="519"/>
      <c r="CH415" s="519"/>
      <c r="CI415" s="519"/>
      <c r="CJ415" s="519"/>
      <c r="CK415" s="519"/>
      <c r="CL415" s="519"/>
      <c r="CM415" s="519"/>
      <c r="CN415" s="519"/>
      <c r="CO415" s="519"/>
      <c r="CP415" s="519"/>
      <c r="CQ415" s="519"/>
      <c r="CR415" s="519"/>
      <c r="CS415" s="519"/>
      <c r="CT415" s="519"/>
      <c r="CU415" s="519"/>
      <c r="CV415" s="519"/>
      <c r="CW415" s="519"/>
      <c r="CX415" s="519"/>
      <c r="CY415" s="519"/>
      <c r="CZ415" s="519"/>
      <c r="DA415" s="519"/>
      <c r="DB415" s="107"/>
      <c r="DC415" s="107"/>
      <c r="DD415" s="107"/>
      <c r="DE415" s="107"/>
    </row>
    <row r="416" spans="1:109" ht="12.75" customHeight="1">
      <c r="A416" s="519" t="s">
        <v>343</v>
      </c>
      <c r="B416" s="519"/>
      <c r="C416" s="519"/>
      <c r="D416" s="519"/>
      <c r="E416" s="519"/>
      <c r="F416" s="519"/>
      <c r="G416" s="519"/>
      <c r="H416" s="519"/>
      <c r="I416" s="519"/>
      <c r="J416" s="519"/>
      <c r="K416" s="519"/>
      <c r="L416" s="519"/>
      <c r="M416" s="519"/>
      <c r="N416" s="519"/>
      <c r="O416" s="519"/>
      <c r="P416" s="519"/>
      <c r="Q416" s="519"/>
      <c r="R416" s="519"/>
      <c r="S416" s="519"/>
      <c r="T416" s="519"/>
      <c r="U416" s="519"/>
      <c r="V416" s="519"/>
      <c r="W416" s="519"/>
      <c r="X416" s="519"/>
      <c r="Y416" s="519"/>
      <c r="Z416" s="519"/>
      <c r="AA416" s="519"/>
      <c r="AB416" s="519"/>
      <c r="AC416" s="519"/>
      <c r="AD416" s="519"/>
      <c r="AE416" s="519"/>
      <c r="AF416" s="519"/>
      <c r="AG416" s="519"/>
      <c r="AH416" s="519"/>
      <c r="AI416" s="519"/>
      <c r="AJ416" s="519"/>
      <c r="AK416" s="519"/>
      <c r="AL416" s="519"/>
      <c r="AM416" s="519"/>
      <c r="AN416" s="519"/>
      <c r="AO416" s="519"/>
      <c r="AP416" s="519"/>
      <c r="AQ416" s="519"/>
      <c r="AR416" s="519"/>
      <c r="AS416" s="519"/>
      <c r="AT416" s="519"/>
      <c r="AU416" s="519"/>
      <c r="AV416" s="519"/>
      <c r="AW416" s="519"/>
      <c r="AX416" s="519"/>
      <c r="AY416" s="519"/>
      <c r="AZ416" s="519"/>
      <c r="BA416" s="519"/>
      <c r="BB416" s="519"/>
      <c r="BC416" s="519"/>
      <c r="BD416" s="519"/>
      <c r="BE416" s="519"/>
      <c r="BF416" s="519"/>
      <c r="BG416" s="519"/>
      <c r="BH416" s="519"/>
      <c r="BI416" s="519"/>
      <c r="BJ416" s="519"/>
      <c r="BK416" s="519"/>
      <c r="BL416" s="519"/>
      <c r="BM416" s="519"/>
      <c r="BN416" s="519"/>
      <c r="BO416" s="519"/>
      <c r="BP416" s="519"/>
      <c r="BQ416" s="519"/>
      <c r="BR416" s="519"/>
      <c r="BS416" s="519"/>
      <c r="BT416" s="519"/>
      <c r="BU416" s="519"/>
      <c r="BV416" s="519"/>
      <c r="BW416" s="519"/>
      <c r="BX416" s="519"/>
      <c r="BY416" s="519"/>
      <c r="BZ416" s="519"/>
      <c r="CA416" s="519"/>
      <c r="CB416" s="519"/>
      <c r="CC416" s="519"/>
      <c r="CD416" s="519"/>
      <c r="CE416" s="519"/>
      <c r="CF416" s="519"/>
      <c r="CG416" s="519"/>
      <c r="CH416" s="519"/>
      <c r="CI416" s="519"/>
      <c r="CJ416" s="519"/>
      <c r="CK416" s="519"/>
      <c r="CL416" s="519"/>
      <c r="CM416" s="519"/>
      <c r="CN416" s="519"/>
      <c r="CO416" s="519"/>
      <c r="CP416" s="519"/>
      <c r="CQ416" s="519"/>
      <c r="CR416" s="519"/>
      <c r="CS416" s="519"/>
      <c r="CT416" s="519"/>
      <c r="CU416" s="519"/>
      <c r="CV416" s="519"/>
      <c r="CW416" s="519"/>
      <c r="CX416" s="519"/>
      <c r="CY416" s="519"/>
      <c r="CZ416" s="519"/>
      <c r="DA416" s="519"/>
      <c r="DB416" s="107"/>
      <c r="DC416" s="107"/>
      <c r="DD416" s="107"/>
      <c r="DE416" s="107"/>
    </row>
    <row r="417" spans="1:109" ht="1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7"/>
      <c r="BR417" s="107"/>
      <c r="BS417" s="107"/>
      <c r="BT417" s="107"/>
      <c r="BU417" s="107"/>
      <c r="BV417" s="107"/>
      <c r="BW417" s="107"/>
      <c r="BX417" s="107"/>
      <c r="BY417" s="107"/>
      <c r="BZ417" s="107"/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7"/>
      <c r="CS417" s="107"/>
      <c r="CT417" s="107"/>
      <c r="CU417" s="107"/>
      <c r="CV417" s="107"/>
      <c r="CW417" s="107"/>
      <c r="CX417" s="107"/>
      <c r="CY417" s="107"/>
      <c r="CZ417" s="107"/>
      <c r="DA417" s="107"/>
      <c r="DB417" s="107"/>
      <c r="DC417" s="107"/>
      <c r="DD417" s="107"/>
      <c r="DE417" s="107"/>
    </row>
    <row r="418" spans="1:109" ht="26.25" customHeight="1">
      <c r="A418" s="511" t="s">
        <v>202</v>
      </c>
      <c r="B418" s="511"/>
      <c r="C418" s="511"/>
      <c r="D418" s="511"/>
      <c r="E418" s="511"/>
      <c r="F418" s="511"/>
      <c r="G418" s="511"/>
      <c r="H418" s="511" t="s">
        <v>260</v>
      </c>
      <c r="I418" s="511"/>
      <c r="J418" s="511"/>
      <c r="K418" s="511"/>
      <c r="L418" s="511"/>
      <c r="M418" s="511"/>
      <c r="N418" s="511"/>
      <c r="O418" s="511"/>
      <c r="P418" s="511"/>
      <c r="Q418" s="511"/>
      <c r="R418" s="511"/>
      <c r="S418" s="511"/>
      <c r="T418" s="511"/>
      <c r="U418" s="511"/>
      <c r="V418" s="511"/>
      <c r="W418" s="511"/>
      <c r="X418" s="511"/>
      <c r="Y418" s="511"/>
      <c r="Z418" s="511"/>
      <c r="AA418" s="511"/>
      <c r="AB418" s="511"/>
      <c r="AC418" s="511"/>
      <c r="AD418" s="511"/>
      <c r="AE418" s="511"/>
      <c r="AF418" s="511"/>
      <c r="AG418" s="511"/>
      <c r="AH418" s="511"/>
      <c r="AI418" s="511"/>
      <c r="AJ418" s="511"/>
      <c r="AK418" s="511"/>
      <c r="AL418" s="511"/>
      <c r="AM418" s="511"/>
      <c r="AN418" s="511"/>
      <c r="AO418" s="511"/>
      <c r="AP418" s="511"/>
      <c r="AQ418" s="511"/>
      <c r="AR418" s="511"/>
      <c r="AS418" s="511"/>
      <c r="AT418" s="511"/>
      <c r="AU418" s="511"/>
      <c r="AV418" s="511"/>
      <c r="AW418" s="511"/>
      <c r="AX418" s="511"/>
      <c r="AY418" s="511"/>
      <c r="AZ418" s="511"/>
      <c r="BA418" s="511"/>
      <c r="BB418" s="511"/>
      <c r="BC418" s="511"/>
      <c r="BD418" s="513" t="s">
        <v>319</v>
      </c>
      <c r="BE418" s="514"/>
      <c r="BF418" s="514"/>
      <c r="BG418" s="514"/>
      <c r="BH418" s="514"/>
      <c r="BI418" s="514"/>
      <c r="BJ418" s="514"/>
      <c r="BK418" s="514"/>
      <c r="BL418" s="514"/>
      <c r="BM418" s="514"/>
      <c r="BN418" s="514"/>
      <c r="BO418" s="514"/>
      <c r="BP418" s="514"/>
      <c r="BQ418" s="514"/>
      <c r="BR418" s="514"/>
      <c r="BS418" s="515"/>
      <c r="BT418" s="513" t="s">
        <v>389</v>
      </c>
      <c r="BU418" s="514"/>
      <c r="BV418" s="514"/>
      <c r="BW418" s="514"/>
      <c r="BX418" s="514"/>
      <c r="BY418" s="514"/>
      <c r="BZ418" s="514"/>
      <c r="CA418" s="514"/>
      <c r="CB418" s="514"/>
      <c r="CC418" s="514"/>
      <c r="CD418" s="514"/>
      <c r="CE418" s="514"/>
      <c r="CF418" s="514"/>
      <c r="CG418" s="514"/>
      <c r="CH418" s="514"/>
      <c r="CI418" s="515"/>
      <c r="CJ418" s="513" t="s">
        <v>390</v>
      </c>
      <c r="CK418" s="514"/>
      <c r="CL418" s="514"/>
      <c r="CM418" s="514"/>
      <c r="CN418" s="514"/>
      <c r="CO418" s="514"/>
      <c r="CP418" s="514"/>
      <c r="CQ418" s="514"/>
      <c r="CR418" s="514"/>
      <c r="CS418" s="514"/>
      <c r="CT418" s="514"/>
      <c r="CU418" s="514"/>
      <c r="CV418" s="514"/>
      <c r="CW418" s="514"/>
      <c r="CX418" s="514"/>
      <c r="CY418" s="514"/>
      <c r="CZ418" s="515"/>
      <c r="DA418" s="107"/>
      <c r="DB418" s="107"/>
      <c r="DC418" s="107"/>
      <c r="DD418" s="107"/>
      <c r="DE418" s="107"/>
    </row>
    <row r="419" spans="1:109" ht="15">
      <c r="A419" s="512"/>
      <c r="B419" s="512"/>
      <c r="C419" s="512"/>
      <c r="D419" s="512"/>
      <c r="E419" s="512"/>
      <c r="F419" s="512"/>
      <c r="G419" s="512"/>
      <c r="H419" s="512">
        <v>1</v>
      </c>
      <c r="I419" s="512"/>
      <c r="J419" s="512"/>
      <c r="K419" s="512"/>
      <c r="L419" s="512"/>
      <c r="M419" s="512"/>
      <c r="N419" s="512"/>
      <c r="O419" s="512"/>
      <c r="P419" s="512"/>
      <c r="Q419" s="512"/>
      <c r="R419" s="512"/>
      <c r="S419" s="512"/>
      <c r="T419" s="512"/>
      <c r="U419" s="512"/>
      <c r="V419" s="512"/>
      <c r="W419" s="512"/>
      <c r="X419" s="512"/>
      <c r="Y419" s="512"/>
      <c r="Z419" s="512"/>
      <c r="AA419" s="512"/>
      <c r="AB419" s="512"/>
      <c r="AC419" s="512"/>
      <c r="AD419" s="512"/>
      <c r="AE419" s="512"/>
      <c r="AF419" s="512"/>
      <c r="AG419" s="512"/>
      <c r="AH419" s="512"/>
      <c r="AI419" s="512"/>
      <c r="AJ419" s="512"/>
      <c r="AK419" s="512"/>
      <c r="AL419" s="512"/>
      <c r="AM419" s="512"/>
      <c r="AN419" s="512"/>
      <c r="AO419" s="512"/>
      <c r="AP419" s="512"/>
      <c r="AQ419" s="512"/>
      <c r="AR419" s="512"/>
      <c r="AS419" s="512"/>
      <c r="AT419" s="512"/>
      <c r="AU419" s="512"/>
      <c r="AV419" s="512"/>
      <c r="AW419" s="512"/>
      <c r="AX419" s="512"/>
      <c r="AY419" s="512"/>
      <c r="AZ419" s="512"/>
      <c r="BA419" s="512"/>
      <c r="BB419" s="512"/>
      <c r="BC419" s="512"/>
      <c r="BD419" s="512">
        <v>2</v>
      </c>
      <c r="BE419" s="512"/>
      <c r="BF419" s="512"/>
      <c r="BG419" s="512"/>
      <c r="BH419" s="512"/>
      <c r="BI419" s="512"/>
      <c r="BJ419" s="512"/>
      <c r="BK419" s="512"/>
      <c r="BL419" s="512"/>
      <c r="BM419" s="512"/>
      <c r="BN419" s="512"/>
      <c r="BO419" s="512"/>
      <c r="BP419" s="512"/>
      <c r="BQ419" s="512"/>
      <c r="BR419" s="512"/>
      <c r="BS419" s="512"/>
      <c r="BT419" s="516">
        <v>3</v>
      </c>
      <c r="BU419" s="517"/>
      <c r="BV419" s="517"/>
      <c r="BW419" s="517"/>
      <c r="BX419" s="517"/>
      <c r="BY419" s="517"/>
      <c r="BZ419" s="517"/>
      <c r="CA419" s="517"/>
      <c r="CB419" s="517"/>
      <c r="CC419" s="517"/>
      <c r="CD419" s="517"/>
      <c r="CE419" s="517"/>
      <c r="CF419" s="517"/>
      <c r="CG419" s="517"/>
      <c r="CH419" s="517"/>
      <c r="CI419" s="518"/>
      <c r="CJ419" s="516">
        <v>4</v>
      </c>
      <c r="CK419" s="517"/>
      <c r="CL419" s="517"/>
      <c r="CM419" s="517"/>
      <c r="CN419" s="517"/>
      <c r="CO419" s="517"/>
      <c r="CP419" s="517"/>
      <c r="CQ419" s="517"/>
      <c r="CR419" s="517"/>
      <c r="CS419" s="517"/>
      <c r="CT419" s="517"/>
      <c r="CU419" s="517"/>
      <c r="CV419" s="517"/>
      <c r="CW419" s="517"/>
      <c r="CX419" s="517"/>
      <c r="CY419" s="517"/>
      <c r="CZ419" s="518"/>
      <c r="DA419" s="107"/>
      <c r="DB419" s="107"/>
      <c r="DC419" s="107"/>
      <c r="DD419" s="107"/>
      <c r="DE419" s="107"/>
    </row>
    <row r="420" spans="1:109" ht="15">
      <c r="A420" s="475" t="s">
        <v>208</v>
      </c>
      <c r="B420" s="475"/>
      <c r="C420" s="475"/>
      <c r="D420" s="475"/>
      <c r="E420" s="475"/>
      <c r="F420" s="475"/>
      <c r="G420" s="475"/>
      <c r="H420" s="484"/>
      <c r="I420" s="484"/>
      <c r="J420" s="484"/>
      <c r="K420" s="484"/>
      <c r="L420" s="484"/>
      <c r="M420" s="484"/>
      <c r="N420" s="484"/>
      <c r="O420" s="484"/>
      <c r="P420" s="484"/>
      <c r="Q420" s="484"/>
      <c r="R420" s="484"/>
      <c r="S420" s="484"/>
      <c r="T420" s="484"/>
      <c r="U420" s="484"/>
      <c r="V420" s="484"/>
      <c r="W420" s="484"/>
      <c r="X420" s="484"/>
      <c r="Y420" s="484"/>
      <c r="Z420" s="484"/>
      <c r="AA420" s="484"/>
      <c r="AB420" s="484"/>
      <c r="AC420" s="484"/>
      <c r="AD420" s="484"/>
      <c r="AE420" s="484"/>
      <c r="AF420" s="484"/>
      <c r="AG420" s="484"/>
      <c r="AH420" s="484"/>
      <c r="AI420" s="484"/>
      <c r="AJ420" s="484"/>
      <c r="AK420" s="484"/>
      <c r="AL420" s="484"/>
      <c r="AM420" s="484"/>
      <c r="AN420" s="484"/>
      <c r="AO420" s="484"/>
      <c r="AP420" s="484"/>
      <c r="AQ420" s="484"/>
      <c r="AR420" s="484"/>
      <c r="AS420" s="484"/>
      <c r="AT420" s="484"/>
      <c r="AU420" s="484"/>
      <c r="AV420" s="484"/>
      <c r="AW420" s="484"/>
      <c r="AX420" s="484"/>
      <c r="AY420" s="484"/>
      <c r="AZ420" s="484"/>
      <c r="BA420" s="484"/>
      <c r="BB420" s="484"/>
      <c r="BC420" s="484"/>
      <c r="BD420" s="478"/>
      <c r="BE420" s="479"/>
      <c r="BF420" s="479"/>
      <c r="BG420" s="479"/>
      <c r="BH420" s="479"/>
      <c r="BI420" s="479"/>
      <c r="BJ420" s="479"/>
      <c r="BK420" s="479"/>
      <c r="BL420" s="479"/>
      <c r="BM420" s="479"/>
      <c r="BN420" s="479"/>
      <c r="BO420" s="479"/>
      <c r="BP420" s="479"/>
      <c r="BQ420" s="479"/>
      <c r="BR420" s="479"/>
      <c r="BS420" s="480"/>
      <c r="BT420" s="478"/>
      <c r="BU420" s="479"/>
      <c r="BV420" s="479"/>
      <c r="BW420" s="479"/>
      <c r="BX420" s="479"/>
      <c r="BY420" s="479"/>
      <c r="BZ420" s="479"/>
      <c r="CA420" s="479"/>
      <c r="CB420" s="479"/>
      <c r="CC420" s="479"/>
      <c r="CD420" s="479"/>
      <c r="CE420" s="479"/>
      <c r="CF420" s="479"/>
      <c r="CG420" s="479"/>
      <c r="CH420" s="479"/>
      <c r="CI420" s="480"/>
      <c r="CJ420" s="478"/>
      <c r="CK420" s="479"/>
      <c r="CL420" s="479"/>
      <c r="CM420" s="479"/>
      <c r="CN420" s="479"/>
      <c r="CO420" s="479"/>
      <c r="CP420" s="479"/>
      <c r="CQ420" s="479"/>
      <c r="CR420" s="479"/>
      <c r="CS420" s="479"/>
      <c r="CT420" s="479"/>
      <c r="CU420" s="479"/>
      <c r="CV420" s="479"/>
      <c r="CW420" s="479"/>
      <c r="CX420" s="479"/>
      <c r="CY420" s="479"/>
      <c r="CZ420" s="480"/>
      <c r="DA420" s="107"/>
      <c r="DB420" s="107"/>
      <c r="DC420" s="107"/>
      <c r="DD420" s="107"/>
      <c r="DE420" s="107"/>
    </row>
    <row r="421" spans="1:109" ht="12.75" customHeight="1">
      <c r="A421" s="475"/>
      <c r="B421" s="475"/>
      <c r="C421" s="475"/>
      <c r="D421" s="475"/>
      <c r="E421" s="475"/>
      <c r="F421" s="475"/>
      <c r="G421" s="475"/>
      <c r="H421" s="476" t="s">
        <v>209</v>
      </c>
      <c r="I421" s="476"/>
      <c r="J421" s="476"/>
      <c r="K421" s="476"/>
      <c r="L421" s="476"/>
      <c r="M421" s="476"/>
      <c r="N421" s="476"/>
      <c r="O421" s="476"/>
      <c r="P421" s="476"/>
      <c r="Q421" s="476"/>
      <c r="R421" s="476"/>
      <c r="S421" s="476"/>
      <c r="T421" s="476"/>
      <c r="U421" s="476"/>
      <c r="V421" s="476"/>
      <c r="W421" s="476"/>
      <c r="X421" s="476"/>
      <c r="Y421" s="476"/>
      <c r="Z421" s="476"/>
      <c r="AA421" s="476"/>
      <c r="AB421" s="476"/>
      <c r="AC421" s="476"/>
      <c r="AD421" s="476"/>
      <c r="AE421" s="476"/>
      <c r="AF421" s="476"/>
      <c r="AG421" s="476"/>
      <c r="AH421" s="476"/>
      <c r="AI421" s="476"/>
      <c r="AJ421" s="476"/>
      <c r="AK421" s="476"/>
      <c r="AL421" s="476"/>
      <c r="AM421" s="476"/>
      <c r="AN421" s="476"/>
      <c r="AO421" s="476"/>
      <c r="AP421" s="476"/>
      <c r="AQ421" s="476"/>
      <c r="AR421" s="476"/>
      <c r="AS421" s="476"/>
      <c r="AT421" s="476"/>
      <c r="AU421" s="476"/>
      <c r="AV421" s="476"/>
      <c r="AW421" s="476"/>
      <c r="AX421" s="476"/>
      <c r="AY421" s="476"/>
      <c r="AZ421" s="476"/>
      <c r="BA421" s="476"/>
      <c r="BB421" s="476"/>
      <c r="BC421" s="476"/>
      <c r="BD421" s="477"/>
      <c r="BE421" s="477"/>
      <c r="BF421" s="477"/>
      <c r="BG421" s="477"/>
      <c r="BH421" s="477"/>
      <c r="BI421" s="477"/>
      <c r="BJ421" s="477"/>
      <c r="BK421" s="477"/>
      <c r="BL421" s="477"/>
      <c r="BM421" s="477"/>
      <c r="BN421" s="477"/>
      <c r="BO421" s="477"/>
      <c r="BP421" s="477"/>
      <c r="BQ421" s="477"/>
      <c r="BR421" s="477"/>
      <c r="BS421" s="477"/>
      <c r="BT421" s="478"/>
      <c r="BU421" s="479"/>
      <c r="BV421" s="479"/>
      <c r="BW421" s="479"/>
      <c r="BX421" s="479"/>
      <c r="BY421" s="479"/>
      <c r="BZ421" s="479"/>
      <c r="CA421" s="479"/>
      <c r="CB421" s="479"/>
      <c r="CC421" s="479"/>
      <c r="CD421" s="479"/>
      <c r="CE421" s="479"/>
      <c r="CF421" s="479"/>
      <c r="CG421" s="479"/>
      <c r="CH421" s="479"/>
      <c r="CI421" s="480"/>
      <c r="CJ421" s="481"/>
      <c r="CK421" s="482"/>
      <c r="CL421" s="482"/>
      <c r="CM421" s="482"/>
      <c r="CN421" s="482"/>
      <c r="CO421" s="482"/>
      <c r="CP421" s="482"/>
      <c r="CQ421" s="482"/>
      <c r="CR421" s="482"/>
      <c r="CS421" s="482"/>
      <c r="CT421" s="482"/>
      <c r="CU421" s="482"/>
      <c r="CV421" s="482"/>
      <c r="CW421" s="482"/>
      <c r="CX421" s="482"/>
      <c r="CY421" s="482"/>
      <c r="CZ421" s="483"/>
      <c r="DA421" s="107"/>
      <c r="DB421" s="107"/>
      <c r="DC421" s="107"/>
      <c r="DD421" s="107"/>
      <c r="DE421" s="107"/>
    </row>
    <row r="422" spans="1:109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  <c r="BP422" s="107"/>
      <c r="BQ422" s="107"/>
      <c r="BR422" s="107"/>
      <c r="BS422" s="107"/>
      <c r="BT422" s="107"/>
      <c r="BU422" s="107"/>
      <c r="BV422" s="107"/>
      <c r="BW422" s="107"/>
      <c r="BX422" s="107"/>
      <c r="BY422" s="107"/>
      <c r="BZ422" s="107"/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7"/>
      <c r="CS422" s="107"/>
      <c r="CT422" s="107"/>
      <c r="CU422" s="107"/>
      <c r="CV422" s="107"/>
      <c r="CW422" s="107"/>
      <c r="CX422" s="107"/>
      <c r="CY422" s="107"/>
      <c r="CZ422" s="107"/>
      <c r="DA422" s="107"/>
      <c r="DB422" s="107"/>
      <c r="DC422" s="107"/>
      <c r="DD422" s="107"/>
      <c r="DE422" s="107"/>
    </row>
    <row r="423" spans="1:109" ht="12.75" customHeight="1">
      <c r="A423" s="519" t="s">
        <v>399</v>
      </c>
      <c r="B423" s="519"/>
      <c r="C423" s="519"/>
      <c r="D423" s="519"/>
      <c r="E423" s="519"/>
      <c r="F423" s="519"/>
      <c r="G423" s="519"/>
      <c r="H423" s="519"/>
      <c r="I423" s="519"/>
      <c r="J423" s="519"/>
      <c r="K423" s="519"/>
      <c r="L423" s="519"/>
      <c r="M423" s="519"/>
      <c r="N423" s="519"/>
      <c r="O423" s="519"/>
      <c r="P423" s="519"/>
      <c r="Q423" s="519"/>
      <c r="R423" s="519"/>
      <c r="S423" s="519"/>
      <c r="T423" s="519"/>
      <c r="U423" s="519"/>
      <c r="V423" s="519"/>
      <c r="W423" s="519"/>
      <c r="X423" s="519"/>
      <c r="Y423" s="519"/>
      <c r="Z423" s="519"/>
      <c r="AA423" s="519"/>
      <c r="AB423" s="519"/>
      <c r="AC423" s="519"/>
      <c r="AD423" s="519"/>
      <c r="AE423" s="519"/>
      <c r="AF423" s="519"/>
      <c r="AG423" s="519"/>
      <c r="AH423" s="519"/>
      <c r="AI423" s="519"/>
      <c r="AJ423" s="519"/>
      <c r="AK423" s="519"/>
      <c r="AL423" s="519"/>
      <c r="AM423" s="519"/>
      <c r="AN423" s="519"/>
      <c r="AO423" s="519"/>
      <c r="AP423" s="519"/>
      <c r="AQ423" s="519"/>
      <c r="AR423" s="519"/>
      <c r="AS423" s="519"/>
      <c r="AT423" s="519"/>
      <c r="AU423" s="519"/>
      <c r="AV423" s="519"/>
      <c r="AW423" s="519"/>
      <c r="AX423" s="519"/>
      <c r="AY423" s="519"/>
      <c r="AZ423" s="519"/>
      <c r="BA423" s="519"/>
      <c r="BB423" s="519"/>
      <c r="BC423" s="519"/>
      <c r="BD423" s="519"/>
      <c r="BE423" s="519"/>
      <c r="BF423" s="519"/>
      <c r="BG423" s="519"/>
      <c r="BH423" s="519"/>
      <c r="BI423" s="519"/>
      <c r="BJ423" s="519"/>
      <c r="BK423" s="519"/>
      <c r="BL423" s="519"/>
      <c r="BM423" s="519"/>
      <c r="BN423" s="519"/>
      <c r="BO423" s="519"/>
      <c r="BP423" s="519"/>
      <c r="BQ423" s="519"/>
      <c r="BR423" s="519"/>
      <c r="BS423" s="519"/>
      <c r="BT423" s="519"/>
      <c r="BU423" s="519"/>
      <c r="BV423" s="519"/>
      <c r="BW423" s="519"/>
      <c r="BX423" s="519"/>
      <c r="BY423" s="519"/>
      <c r="BZ423" s="519"/>
      <c r="CA423" s="519"/>
      <c r="CB423" s="519"/>
      <c r="CC423" s="519"/>
      <c r="CD423" s="519"/>
      <c r="CE423" s="519"/>
      <c r="CF423" s="519"/>
      <c r="CG423" s="519"/>
      <c r="CH423" s="519"/>
      <c r="CI423" s="519"/>
      <c r="CJ423" s="519"/>
      <c r="CK423" s="519"/>
      <c r="CL423" s="519"/>
      <c r="CM423" s="519"/>
      <c r="CN423" s="519"/>
      <c r="CO423" s="519"/>
      <c r="CP423" s="519"/>
      <c r="CQ423" s="519"/>
      <c r="CR423" s="519"/>
      <c r="CS423" s="519"/>
      <c r="CT423" s="519"/>
      <c r="CU423" s="519"/>
      <c r="CV423" s="519"/>
      <c r="CW423" s="519"/>
      <c r="CX423" s="519"/>
      <c r="CY423" s="519"/>
      <c r="CZ423" s="519"/>
      <c r="DA423" s="519"/>
      <c r="DB423" s="107"/>
      <c r="DC423" s="107"/>
      <c r="DD423" s="107"/>
      <c r="DE423" s="107"/>
    </row>
    <row r="424" spans="1:109" ht="12.75" customHeight="1">
      <c r="A424" s="519" t="s">
        <v>401</v>
      </c>
      <c r="B424" s="519"/>
      <c r="C424" s="519"/>
      <c r="D424" s="519"/>
      <c r="E424" s="519"/>
      <c r="F424" s="519"/>
      <c r="G424" s="519"/>
      <c r="H424" s="519"/>
      <c r="I424" s="519"/>
      <c r="J424" s="519"/>
      <c r="K424" s="519"/>
      <c r="L424" s="519"/>
      <c r="M424" s="519"/>
      <c r="N424" s="519"/>
      <c r="O424" s="519"/>
      <c r="P424" s="519"/>
      <c r="Q424" s="519"/>
      <c r="R424" s="519"/>
      <c r="S424" s="519"/>
      <c r="T424" s="519"/>
      <c r="U424" s="519"/>
      <c r="V424" s="519"/>
      <c r="W424" s="519"/>
      <c r="X424" s="519"/>
      <c r="Y424" s="519"/>
      <c r="Z424" s="519"/>
      <c r="AA424" s="519"/>
      <c r="AB424" s="519"/>
      <c r="AC424" s="519"/>
      <c r="AD424" s="519"/>
      <c r="AE424" s="519"/>
      <c r="AF424" s="519"/>
      <c r="AG424" s="519"/>
      <c r="AH424" s="519"/>
      <c r="AI424" s="519"/>
      <c r="AJ424" s="519"/>
      <c r="AK424" s="519"/>
      <c r="AL424" s="519"/>
      <c r="AM424" s="519"/>
      <c r="AN424" s="519"/>
      <c r="AO424" s="519"/>
      <c r="AP424" s="519"/>
      <c r="AQ424" s="519"/>
      <c r="AR424" s="519"/>
      <c r="AS424" s="519"/>
      <c r="AT424" s="519"/>
      <c r="AU424" s="519"/>
      <c r="AV424" s="519"/>
      <c r="AW424" s="519"/>
      <c r="AX424" s="519"/>
      <c r="AY424" s="519"/>
      <c r="AZ424" s="519"/>
      <c r="BA424" s="519"/>
      <c r="BB424" s="519"/>
      <c r="BC424" s="519"/>
      <c r="BD424" s="519"/>
      <c r="BE424" s="519"/>
      <c r="BF424" s="519"/>
      <c r="BG424" s="519"/>
      <c r="BH424" s="519"/>
      <c r="BI424" s="519"/>
      <c r="BJ424" s="519"/>
      <c r="BK424" s="519"/>
      <c r="BL424" s="519"/>
      <c r="BM424" s="519"/>
      <c r="BN424" s="519"/>
      <c r="BO424" s="519"/>
      <c r="BP424" s="519"/>
      <c r="BQ424" s="519"/>
      <c r="BR424" s="519"/>
      <c r="BS424" s="519"/>
      <c r="BT424" s="519"/>
      <c r="BU424" s="519"/>
      <c r="BV424" s="519"/>
      <c r="BW424" s="519"/>
      <c r="BX424" s="519"/>
      <c r="BY424" s="519"/>
      <c r="BZ424" s="519"/>
      <c r="CA424" s="519"/>
      <c r="CB424" s="519"/>
      <c r="CC424" s="519"/>
      <c r="CD424" s="519"/>
      <c r="CE424" s="519"/>
      <c r="CF424" s="519"/>
      <c r="CG424" s="519"/>
      <c r="CH424" s="519"/>
      <c r="CI424" s="519"/>
      <c r="CJ424" s="519"/>
      <c r="CK424" s="519"/>
      <c r="CL424" s="519"/>
      <c r="CM424" s="519"/>
      <c r="CN424" s="519"/>
      <c r="CO424" s="519"/>
      <c r="CP424" s="519"/>
      <c r="CQ424" s="519"/>
      <c r="CR424" s="519"/>
      <c r="CS424" s="519"/>
      <c r="CT424" s="519"/>
      <c r="CU424" s="519"/>
      <c r="CV424" s="519"/>
      <c r="CW424" s="519"/>
      <c r="CX424" s="519"/>
      <c r="CY424" s="519"/>
      <c r="CZ424" s="519"/>
      <c r="DA424" s="519"/>
      <c r="DB424" s="107"/>
      <c r="DC424" s="107">
        <f>CJ446-DB424</f>
        <v>384379.5399999999</v>
      </c>
      <c r="DD424" s="107"/>
      <c r="DE424" s="107"/>
    </row>
    <row r="425" spans="1:109" ht="12.75" customHeight="1">
      <c r="A425" s="519" t="s">
        <v>324</v>
      </c>
      <c r="B425" s="519"/>
      <c r="C425" s="519"/>
      <c r="D425" s="519"/>
      <c r="E425" s="519"/>
      <c r="F425" s="519"/>
      <c r="G425" s="519"/>
      <c r="H425" s="519"/>
      <c r="I425" s="519"/>
      <c r="J425" s="519"/>
      <c r="K425" s="519"/>
      <c r="L425" s="519"/>
      <c r="M425" s="519"/>
      <c r="N425" s="519"/>
      <c r="O425" s="519"/>
      <c r="P425" s="519"/>
      <c r="Q425" s="519"/>
      <c r="R425" s="519"/>
      <c r="S425" s="519"/>
      <c r="T425" s="519"/>
      <c r="U425" s="519"/>
      <c r="V425" s="519"/>
      <c r="W425" s="519"/>
      <c r="X425" s="519"/>
      <c r="Y425" s="519"/>
      <c r="Z425" s="519"/>
      <c r="AA425" s="519"/>
      <c r="AB425" s="519"/>
      <c r="AC425" s="519"/>
      <c r="AD425" s="519"/>
      <c r="AE425" s="519"/>
      <c r="AF425" s="519"/>
      <c r="AG425" s="519"/>
      <c r="AH425" s="519"/>
      <c r="AI425" s="519"/>
      <c r="AJ425" s="519"/>
      <c r="AK425" s="519"/>
      <c r="AL425" s="519"/>
      <c r="AM425" s="519"/>
      <c r="AN425" s="519"/>
      <c r="AO425" s="519"/>
      <c r="AP425" s="519"/>
      <c r="AQ425" s="519"/>
      <c r="AR425" s="519"/>
      <c r="AS425" s="519"/>
      <c r="AT425" s="519"/>
      <c r="AU425" s="519"/>
      <c r="AV425" s="519"/>
      <c r="AW425" s="519"/>
      <c r="AX425" s="519"/>
      <c r="AY425" s="519"/>
      <c r="AZ425" s="519"/>
      <c r="BA425" s="519"/>
      <c r="BB425" s="519"/>
      <c r="BC425" s="519"/>
      <c r="BD425" s="519"/>
      <c r="BE425" s="519"/>
      <c r="BF425" s="519"/>
      <c r="BG425" s="519"/>
      <c r="BH425" s="519"/>
      <c r="BI425" s="519"/>
      <c r="BJ425" s="519"/>
      <c r="BK425" s="519"/>
      <c r="BL425" s="519"/>
      <c r="BM425" s="519"/>
      <c r="BN425" s="519"/>
      <c r="BO425" s="519"/>
      <c r="BP425" s="519"/>
      <c r="BQ425" s="519"/>
      <c r="BR425" s="519"/>
      <c r="BS425" s="519"/>
      <c r="BT425" s="519"/>
      <c r="BU425" s="519"/>
      <c r="BV425" s="519"/>
      <c r="BW425" s="519"/>
      <c r="BX425" s="519"/>
      <c r="BY425" s="519"/>
      <c r="BZ425" s="519"/>
      <c r="CA425" s="519"/>
      <c r="CB425" s="519"/>
      <c r="CC425" s="519"/>
      <c r="CD425" s="519"/>
      <c r="CE425" s="519"/>
      <c r="CF425" s="519"/>
      <c r="CG425" s="519"/>
      <c r="CH425" s="519"/>
      <c r="CI425" s="519"/>
      <c r="CJ425" s="519"/>
      <c r="CK425" s="519"/>
      <c r="CL425" s="519"/>
      <c r="CM425" s="519"/>
      <c r="CN425" s="519"/>
      <c r="CO425" s="519"/>
      <c r="CP425" s="519"/>
      <c r="CQ425" s="519"/>
      <c r="CR425" s="519"/>
      <c r="CS425" s="519"/>
      <c r="CT425" s="519"/>
      <c r="CU425" s="519"/>
      <c r="CV425" s="519"/>
      <c r="CW425" s="519"/>
      <c r="CX425" s="519"/>
      <c r="CY425" s="519"/>
      <c r="CZ425" s="519"/>
      <c r="DA425" s="519"/>
      <c r="DB425" s="107"/>
      <c r="DC425" s="107"/>
      <c r="DD425" s="107"/>
      <c r="DE425" s="107"/>
    </row>
    <row r="426" spans="1:109" ht="1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</row>
    <row r="427" spans="1:109" ht="12.75" customHeight="1">
      <c r="A427" s="511" t="s">
        <v>202</v>
      </c>
      <c r="B427" s="511"/>
      <c r="C427" s="511"/>
      <c r="D427" s="511"/>
      <c r="E427" s="511"/>
      <c r="F427" s="511"/>
      <c r="G427" s="511"/>
      <c r="H427" s="511" t="s">
        <v>260</v>
      </c>
      <c r="I427" s="511"/>
      <c r="J427" s="511"/>
      <c r="K427" s="511"/>
      <c r="L427" s="511"/>
      <c r="M427" s="511"/>
      <c r="N427" s="511"/>
      <c r="O427" s="511"/>
      <c r="P427" s="511"/>
      <c r="Q427" s="511"/>
      <c r="R427" s="511"/>
      <c r="S427" s="511"/>
      <c r="T427" s="511"/>
      <c r="U427" s="511"/>
      <c r="V427" s="511"/>
      <c r="W427" s="511"/>
      <c r="X427" s="511"/>
      <c r="Y427" s="511"/>
      <c r="Z427" s="511"/>
      <c r="AA427" s="511"/>
      <c r="AB427" s="511"/>
      <c r="AC427" s="511"/>
      <c r="AD427" s="511"/>
      <c r="AE427" s="511"/>
      <c r="AF427" s="511"/>
      <c r="AG427" s="511"/>
      <c r="AH427" s="511"/>
      <c r="AI427" s="511"/>
      <c r="AJ427" s="511"/>
      <c r="AK427" s="511"/>
      <c r="AL427" s="511"/>
      <c r="AM427" s="511"/>
      <c r="AN427" s="511"/>
      <c r="AO427" s="511"/>
      <c r="AP427" s="511"/>
      <c r="AQ427" s="511"/>
      <c r="AR427" s="511"/>
      <c r="AS427" s="511"/>
      <c r="AT427" s="511"/>
      <c r="AU427" s="511"/>
      <c r="AV427" s="511"/>
      <c r="AW427" s="511"/>
      <c r="AX427" s="511"/>
      <c r="AY427" s="511"/>
      <c r="AZ427" s="511"/>
      <c r="BA427" s="511"/>
      <c r="BB427" s="511"/>
      <c r="BC427" s="511"/>
      <c r="BD427" s="513" t="s">
        <v>319</v>
      </c>
      <c r="BE427" s="514"/>
      <c r="BF427" s="514"/>
      <c r="BG427" s="514"/>
      <c r="BH427" s="514"/>
      <c r="BI427" s="514"/>
      <c r="BJ427" s="514"/>
      <c r="BK427" s="514"/>
      <c r="BL427" s="514"/>
      <c r="BM427" s="514"/>
      <c r="BN427" s="514"/>
      <c r="BO427" s="514"/>
      <c r="BP427" s="514"/>
      <c r="BQ427" s="514"/>
      <c r="BR427" s="514"/>
      <c r="BS427" s="515"/>
      <c r="BT427" s="513" t="s">
        <v>389</v>
      </c>
      <c r="BU427" s="514"/>
      <c r="BV427" s="514"/>
      <c r="BW427" s="514"/>
      <c r="BX427" s="514"/>
      <c r="BY427" s="514"/>
      <c r="BZ427" s="514"/>
      <c r="CA427" s="514"/>
      <c r="CB427" s="514"/>
      <c r="CC427" s="514"/>
      <c r="CD427" s="514"/>
      <c r="CE427" s="514"/>
      <c r="CF427" s="514"/>
      <c r="CG427" s="514"/>
      <c r="CH427" s="514"/>
      <c r="CI427" s="515"/>
      <c r="CJ427" s="513" t="s">
        <v>390</v>
      </c>
      <c r="CK427" s="514"/>
      <c r="CL427" s="514"/>
      <c r="CM427" s="514"/>
      <c r="CN427" s="514"/>
      <c r="CO427" s="514"/>
      <c r="CP427" s="514"/>
      <c r="CQ427" s="514"/>
      <c r="CR427" s="514"/>
      <c r="CS427" s="514"/>
      <c r="CT427" s="514"/>
      <c r="CU427" s="514"/>
      <c r="CV427" s="514"/>
      <c r="CW427" s="514"/>
      <c r="CX427" s="514"/>
      <c r="CY427" s="514"/>
      <c r="CZ427" s="515"/>
      <c r="DA427" s="107"/>
      <c r="DB427" s="107"/>
      <c r="DC427" s="107"/>
      <c r="DD427" s="107"/>
      <c r="DE427" s="107"/>
    </row>
    <row r="428" spans="1:109" ht="15">
      <c r="A428" s="512"/>
      <c r="B428" s="512"/>
      <c r="C428" s="512"/>
      <c r="D428" s="512"/>
      <c r="E428" s="512"/>
      <c r="F428" s="512"/>
      <c r="G428" s="512"/>
      <c r="H428" s="512">
        <v>1</v>
      </c>
      <c r="I428" s="512"/>
      <c r="J428" s="512"/>
      <c r="K428" s="512"/>
      <c r="L428" s="512"/>
      <c r="M428" s="512"/>
      <c r="N428" s="512"/>
      <c r="O428" s="512"/>
      <c r="P428" s="512"/>
      <c r="Q428" s="512"/>
      <c r="R428" s="512"/>
      <c r="S428" s="512"/>
      <c r="T428" s="512"/>
      <c r="U428" s="512"/>
      <c r="V428" s="512"/>
      <c r="W428" s="512"/>
      <c r="X428" s="512"/>
      <c r="Y428" s="512"/>
      <c r="Z428" s="512"/>
      <c r="AA428" s="512"/>
      <c r="AB428" s="512"/>
      <c r="AC428" s="512"/>
      <c r="AD428" s="512"/>
      <c r="AE428" s="512"/>
      <c r="AF428" s="512"/>
      <c r="AG428" s="512"/>
      <c r="AH428" s="512"/>
      <c r="AI428" s="512"/>
      <c r="AJ428" s="512"/>
      <c r="AK428" s="512"/>
      <c r="AL428" s="512"/>
      <c r="AM428" s="512"/>
      <c r="AN428" s="512"/>
      <c r="AO428" s="512"/>
      <c r="AP428" s="512"/>
      <c r="AQ428" s="512"/>
      <c r="AR428" s="512"/>
      <c r="AS428" s="512"/>
      <c r="AT428" s="512"/>
      <c r="AU428" s="512"/>
      <c r="AV428" s="512"/>
      <c r="AW428" s="512"/>
      <c r="AX428" s="512"/>
      <c r="AY428" s="512"/>
      <c r="AZ428" s="512"/>
      <c r="BA428" s="512"/>
      <c r="BB428" s="512"/>
      <c r="BC428" s="512"/>
      <c r="BD428" s="512">
        <v>2</v>
      </c>
      <c r="BE428" s="512"/>
      <c r="BF428" s="512"/>
      <c r="BG428" s="512"/>
      <c r="BH428" s="512"/>
      <c r="BI428" s="512"/>
      <c r="BJ428" s="512"/>
      <c r="BK428" s="512"/>
      <c r="BL428" s="512"/>
      <c r="BM428" s="512"/>
      <c r="BN428" s="512"/>
      <c r="BO428" s="512"/>
      <c r="BP428" s="512"/>
      <c r="BQ428" s="512"/>
      <c r="BR428" s="512"/>
      <c r="BS428" s="512"/>
      <c r="BT428" s="516">
        <v>3</v>
      </c>
      <c r="BU428" s="517"/>
      <c r="BV428" s="517"/>
      <c r="BW428" s="517"/>
      <c r="BX428" s="517"/>
      <c r="BY428" s="517"/>
      <c r="BZ428" s="517"/>
      <c r="CA428" s="517"/>
      <c r="CB428" s="517"/>
      <c r="CC428" s="517"/>
      <c r="CD428" s="517"/>
      <c r="CE428" s="517"/>
      <c r="CF428" s="517"/>
      <c r="CG428" s="517"/>
      <c r="CH428" s="517"/>
      <c r="CI428" s="518"/>
      <c r="CJ428" s="516">
        <v>4</v>
      </c>
      <c r="CK428" s="517"/>
      <c r="CL428" s="517"/>
      <c r="CM428" s="517"/>
      <c r="CN428" s="517"/>
      <c r="CO428" s="517"/>
      <c r="CP428" s="517"/>
      <c r="CQ428" s="517"/>
      <c r="CR428" s="517"/>
      <c r="CS428" s="517"/>
      <c r="CT428" s="517"/>
      <c r="CU428" s="517"/>
      <c r="CV428" s="517"/>
      <c r="CW428" s="517"/>
      <c r="CX428" s="517"/>
      <c r="CY428" s="517"/>
      <c r="CZ428" s="518"/>
      <c r="DA428" s="107"/>
      <c r="DB428" s="107"/>
      <c r="DC428" s="107"/>
      <c r="DD428" s="107"/>
      <c r="DE428" s="107"/>
    </row>
    <row r="429" spans="1:109" ht="12.75" customHeight="1">
      <c r="A429" s="475" t="s">
        <v>208</v>
      </c>
      <c r="B429" s="475"/>
      <c r="C429" s="475"/>
      <c r="D429" s="475"/>
      <c r="E429" s="475"/>
      <c r="F429" s="475"/>
      <c r="G429" s="475"/>
      <c r="H429" s="484" t="s">
        <v>402</v>
      </c>
      <c r="I429" s="484"/>
      <c r="J429" s="484"/>
      <c r="K429" s="484"/>
      <c r="L429" s="484"/>
      <c r="M429" s="484"/>
      <c r="N429" s="484"/>
      <c r="O429" s="484"/>
      <c r="P429" s="484"/>
      <c r="Q429" s="484"/>
      <c r="R429" s="484"/>
      <c r="S429" s="484"/>
      <c r="T429" s="484"/>
      <c r="U429" s="484"/>
      <c r="V429" s="484"/>
      <c r="W429" s="484"/>
      <c r="X429" s="484"/>
      <c r="Y429" s="484"/>
      <c r="Z429" s="484"/>
      <c r="AA429" s="484"/>
      <c r="AB429" s="484"/>
      <c r="AC429" s="484"/>
      <c r="AD429" s="484"/>
      <c r="AE429" s="484"/>
      <c r="AF429" s="484"/>
      <c r="AG429" s="484"/>
      <c r="AH429" s="484"/>
      <c r="AI429" s="484"/>
      <c r="AJ429" s="484"/>
      <c r="AK429" s="484"/>
      <c r="AL429" s="484"/>
      <c r="AM429" s="484"/>
      <c r="AN429" s="484"/>
      <c r="AO429" s="484"/>
      <c r="AP429" s="484"/>
      <c r="AQ429" s="484"/>
      <c r="AR429" s="484"/>
      <c r="AS429" s="484"/>
      <c r="AT429" s="484"/>
      <c r="AU429" s="484"/>
      <c r="AV429" s="484"/>
      <c r="AW429" s="484"/>
      <c r="AX429" s="484"/>
      <c r="AY429" s="484"/>
      <c r="AZ429" s="484"/>
      <c r="BA429" s="484"/>
      <c r="BB429" s="484"/>
      <c r="BC429" s="484"/>
      <c r="BD429" s="478">
        <v>1</v>
      </c>
      <c r="BE429" s="479"/>
      <c r="BF429" s="479"/>
      <c r="BG429" s="479"/>
      <c r="BH429" s="479"/>
      <c r="BI429" s="479"/>
      <c r="BJ429" s="479"/>
      <c r="BK429" s="479"/>
      <c r="BL429" s="479"/>
      <c r="BM429" s="479"/>
      <c r="BN429" s="479"/>
      <c r="BO429" s="479"/>
      <c r="BP429" s="479"/>
      <c r="BQ429" s="479"/>
      <c r="BR429" s="479"/>
      <c r="BS429" s="480"/>
      <c r="BT429" s="478">
        <v>5322</v>
      </c>
      <c r="BU429" s="479"/>
      <c r="BV429" s="479"/>
      <c r="BW429" s="479"/>
      <c r="BX429" s="479"/>
      <c r="BY429" s="479"/>
      <c r="BZ429" s="479"/>
      <c r="CA429" s="479"/>
      <c r="CB429" s="479"/>
      <c r="CC429" s="479"/>
      <c r="CD429" s="479"/>
      <c r="CE429" s="479"/>
      <c r="CF429" s="479"/>
      <c r="CG429" s="479"/>
      <c r="CH429" s="479"/>
      <c r="CI429" s="480"/>
      <c r="CJ429" s="478">
        <v>5322</v>
      </c>
      <c r="CK429" s="479"/>
      <c r="CL429" s="479"/>
      <c r="CM429" s="479"/>
      <c r="CN429" s="479"/>
      <c r="CO429" s="479"/>
      <c r="CP429" s="479"/>
      <c r="CQ429" s="479"/>
      <c r="CR429" s="479"/>
      <c r="CS429" s="479"/>
      <c r="CT429" s="479"/>
      <c r="CU429" s="479"/>
      <c r="CV429" s="479"/>
      <c r="CW429" s="479"/>
      <c r="CX429" s="479"/>
      <c r="CY429" s="479"/>
      <c r="CZ429" s="480"/>
      <c r="DA429" s="107"/>
      <c r="DB429" s="107"/>
      <c r="DC429" s="107"/>
      <c r="DD429" s="107"/>
      <c r="DE429" s="107"/>
    </row>
    <row r="430" spans="1:109" ht="12.75" customHeight="1">
      <c r="A430" s="475"/>
      <c r="B430" s="475"/>
      <c r="C430" s="475"/>
      <c r="D430" s="475"/>
      <c r="E430" s="475"/>
      <c r="F430" s="475"/>
      <c r="G430" s="475"/>
      <c r="H430" s="476" t="s">
        <v>209</v>
      </c>
      <c r="I430" s="476"/>
      <c r="J430" s="476"/>
      <c r="K430" s="476"/>
      <c r="L430" s="476"/>
      <c r="M430" s="476"/>
      <c r="N430" s="476"/>
      <c r="O430" s="476"/>
      <c r="P430" s="476"/>
      <c r="Q430" s="476"/>
      <c r="R430" s="476"/>
      <c r="S430" s="476"/>
      <c r="T430" s="476"/>
      <c r="U430" s="476"/>
      <c r="V430" s="476"/>
      <c r="W430" s="476"/>
      <c r="X430" s="476"/>
      <c r="Y430" s="476"/>
      <c r="Z430" s="476"/>
      <c r="AA430" s="476"/>
      <c r="AB430" s="476"/>
      <c r="AC430" s="476"/>
      <c r="AD430" s="476"/>
      <c r="AE430" s="476"/>
      <c r="AF430" s="476"/>
      <c r="AG430" s="476"/>
      <c r="AH430" s="476"/>
      <c r="AI430" s="476"/>
      <c r="AJ430" s="476"/>
      <c r="AK430" s="476"/>
      <c r="AL430" s="476"/>
      <c r="AM430" s="476"/>
      <c r="AN430" s="476"/>
      <c r="AO430" s="476"/>
      <c r="AP430" s="476"/>
      <c r="AQ430" s="476"/>
      <c r="AR430" s="476"/>
      <c r="AS430" s="476"/>
      <c r="AT430" s="476"/>
      <c r="AU430" s="476"/>
      <c r="AV430" s="476"/>
      <c r="AW430" s="476"/>
      <c r="AX430" s="476"/>
      <c r="AY430" s="476"/>
      <c r="AZ430" s="476"/>
      <c r="BA430" s="476"/>
      <c r="BB430" s="476"/>
      <c r="BC430" s="476"/>
      <c r="BD430" s="477"/>
      <c r="BE430" s="477"/>
      <c r="BF430" s="477"/>
      <c r="BG430" s="477"/>
      <c r="BH430" s="477"/>
      <c r="BI430" s="477"/>
      <c r="BJ430" s="477"/>
      <c r="BK430" s="477"/>
      <c r="BL430" s="477"/>
      <c r="BM430" s="477"/>
      <c r="BN430" s="477"/>
      <c r="BO430" s="477"/>
      <c r="BP430" s="477"/>
      <c r="BQ430" s="477"/>
      <c r="BR430" s="477"/>
      <c r="BS430" s="477"/>
      <c r="BT430" s="478" t="s">
        <v>210</v>
      </c>
      <c r="BU430" s="479"/>
      <c r="BV430" s="479"/>
      <c r="BW430" s="479"/>
      <c r="BX430" s="479"/>
      <c r="BY430" s="479"/>
      <c r="BZ430" s="479"/>
      <c r="CA430" s="479"/>
      <c r="CB430" s="479"/>
      <c r="CC430" s="479"/>
      <c r="CD430" s="479"/>
      <c r="CE430" s="479"/>
      <c r="CF430" s="479"/>
      <c r="CG430" s="479"/>
      <c r="CH430" s="479"/>
      <c r="CI430" s="480"/>
      <c r="CJ430" s="608">
        <f>CJ429</f>
        <v>5322</v>
      </c>
      <c r="CK430" s="609"/>
      <c r="CL430" s="609"/>
      <c r="CM430" s="609"/>
      <c r="CN430" s="609"/>
      <c r="CO430" s="609"/>
      <c r="CP430" s="609"/>
      <c r="CQ430" s="609"/>
      <c r="CR430" s="609"/>
      <c r="CS430" s="609"/>
      <c r="CT430" s="609"/>
      <c r="CU430" s="609"/>
      <c r="CV430" s="609"/>
      <c r="CW430" s="609"/>
      <c r="CX430" s="609"/>
      <c r="CY430" s="609"/>
      <c r="CZ430" s="610"/>
      <c r="DA430" s="107"/>
      <c r="DB430" s="107"/>
      <c r="DC430" s="107"/>
      <c r="DD430" s="107"/>
      <c r="DE430" s="107"/>
    </row>
    <row r="431" spans="1:109" ht="12.75" customHeight="1">
      <c r="A431" s="519" t="s">
        <v>399</v>
      </c>
      <c r="B431" s="519"/>
      <c r="C431" s="519"/>
      <c r="D431" s="519"/>
      <c r="E431" s="519"/>
      <c r="F431" s="519"/>
      <c r="G431" s="519"/>
      <c r="H431" s="519"/>
      <c r="I431" s="519"/>
      <c r="J431" s="519"/>
      <c r="K431" s="519"/>
      <c r="L431" s="519"/>
      <c r="M431" s="519"/>
      <c r="N431" s="519"/>
      <c r="O431" s="519"/>
      <c r="P431" s="519"/>
      <c r="Q431" s="519"/>
      <c r="R431" s="519"/>
      <c r="S431" s="519"/>
      <c r="T431" s="519"/>
      <c r="U431" s="519"/>
      <c r="V431" s="519"/>
      <c r="W431" s="519"/>
      <c r="X431" s="519"/>
      <c r="Y431" s="519"/>
      <c r="Z431" s="519"/>
      <c r="AA431" s="519"/>
      <c r="AB431" s="519"/>
      <c r="AC431" s="519"/>
      <c r="AD431" s="519"/>
      <c r="AE431" s="519"/>
      <c r="AF431" s="519"/>
      <c r="AG431" s="519"/>
      <c r="AH431" s="519"/>
      <c r="AI431" s="519"/>
      <c r="AJ431" s="519"/>
      <c r="AK431" s="519"/>
      <c r="AL431" s="519"/>
      <c r="AM431" s="519"/>
      <c r="AN431" s="519"/>
      <c r="AO431" s="519"/>
      <c r="AP431" s="519"/>
      <c r="AQ431" s="519"/>
      <c r="AR431" s="519"/>
      <c r="AS431" s="519"/>
      <c r="AT431" s="519"/>
      <c r="AU431" s="519"/>
      <c r="AV431" s="519"/>
      <c r="AW431" s="519"/>
      <c r="AX431" s="519"/>
      <c r="AY431" s="519"/>
      <c r="AZ431" s="519"/>
      <c r="BA431" s="519"/>
      <c r="BB431" s="519"/>
      <c r="BC431" s="519"/>
      <c r="BD431" s="519"/>
      <c r="BE431" s="519"/>
      <c r="BF431" s="519"/>
      <c r="BG431" s="519"/>
      <c r="BH431" s="519"/>
      <c r="BI431" s="519"/>
      <c r="BJ431" s="519"/>
      <c r="BK431" s="519"/>
      <c r="BL431" s="519"/>
      <c r="BM431" s="519"/>
      <c r="BN431" s="519"/>
      <c r="BO431" s="519"/>
      <c r="BP431" s="519"/>
      <c r="BQ431" s="519"/>
      <c r="BR431" s="519"/>
      <c r="BS431" s="519"/>
      <c r="BT431" s="519"/>
      <c r="BU431" s="519"/>
      <c r="BV431" s="519"/>
      <c r="BW431" s="519"/>
      <c r="BX431" s="519"/>
      <c r="BY431" s="519"/>
      <c r="BZ431" s="519"/>
      <c r="CA431" s="519"/>
      <c r="CB431" s="519"/>
      <c r="CC431" s="519"/>
      <c r="CD431" s="519"/>
      <c r="CE431" s="519"/>
      <c r="CF431" s="519"/>
      <c r="CG431" s="519"/>
      <c r="CH431" s="519"/>
      <c r="CI431" s="519"/>
      <c r="CJ431" s="519"/>
      <c r="CK431" s="519"/>
      <c r="CL431" s="519"/>
      <c r="CM431" s="519"/>
      <c r="CN431" s="519"/>
      <c r="CO431" s="519"/>
      <c r="CP431" s="519"/>
      <c r="CQ431" s="519"/>
      <c r="CR431" s="519"/>
      <c r="CS431" s="519"/>
      <c r="CT431" s="519"/>
      <c r="CU431" s="519"/>
      <c r="CV431" s="519"/>
      <c r="CW431" s="519"/>
      <c r="CX431" s="519"/>
      <c r="CY431" s="519"/>
      <c r="CZ431" s="519"/>
      <c r="DA431" s="519"/>
      <c r="DB431" s="107"/>
      <c r="DC431" s="107"/>
      <c r="DD431" s="107"/>
      <c r="DE431" s="107"/>
    </row>
    <row r="432" spans="1:109" ht="12.75" customHeight="1">
      <c r="A432" s="519" t="s">
        <v>401</v>
      </c>
      <c r="B432" s="519"/>
      <c r="C432" s="519"/>
      <c r="D432" s="519"/>
      <c r="E432" s="519"/>
      <c r="F432" s="519"/>
      <c r="G432" s="519"/>
      <c r="H432" s="519"/>
      <c r="I432" s="519"/>
      <c r="J432" s="519"/>
      <c r="K432" s="519"/>
      <c r="L432" s="519"/>
      <c r="M432" s="519"/>
      <c r="N432" s="519"/>
      <c r="O432" s="519"/>
      <c r="P432" s="519"/>
      <c r="Q432" s="519"/>
      <c r="R432" s="519"/>
      <c r="S432" s="519"/>
      <c r="T432" s="519"/>
      <c r="U432" s="519"/>
      <c r="V432" s="519"/>
      <c r="W432" s="519"/>
      <c r="X432" s="519"/>
      <c r="Y432" s="519"/>
      <c r="Z432" s="519"/>
      <c r="AA432" s="519"/>
      <c r="AB432" s="519"/>
      <c r="AC432" s="519"/>
      <c r="AD432" s="519"/>
      <c r="AE432" s="519"/>
      <c r="AF432" s="519"/>
      <c r="AG432" s="519"/>
      <c r="AH432" s="519"/>
      <c r="AI432" s="519"/>
      <c r="AJ432" s="519"/>
      <c r="AK432" s="519"/>
      <c r="AL432" s="519"/>
      <c r="AM432" s="519"/>
      <c r="AN432" s="519"/>
      <c r="AO432" s="519"/>
      <c r="AP432" s="519"/>
      <c r="AQ432" s="519"/>
      <c r="AR432" s="519"/>
      <c r="AS432" s="519"/>
      <c r="AT432" s="519"/>
      <c r="AU432" s="519"/>
      <c r="AV432" s="519"/>
      <c r="AW432" s="519"/>
      <c r="AX432" s="519"/>
      <c r="AY432" s="519"/>
      <c r="AZ432" s="519"/>
      <c r="BA432" s="519"/>
      <c r="BB432" s="519"/>
      <c r="BC432" s="519"/>
      <c r="BD432" s="519"/>
      <c r="BE432" s="519"/>
      <c r="BF432" s="519"/>
      <c r="BG432" s="519"/>
      <c r="BH432" s="519"/>
      <c r="BI432" s="519"/>
      <c r="BJ432" s="519"/>
      <c r="BK432" s="519"/>
      <c r="BL432" s="519"/>
      <c r="BM432" s="519"/>
      <c r="BN432" s="519"/>
      <c r="BO432" s="519"/>
      <c r="BP432" s="519"/>
      <c r="BQ432" s="519"/>
      <c r="BR432" s="519"/>
      <c r="BS432" s="519"/>
      <c r="BT432" s="519"/>
      <c r="BU432" s="519"/>
      <c r="BV432" s="519"/>
      <c r="BW432" s="519"/>
      <c r="BX432" s="519"/>
      <c r="BY432" s="519"/>
      <c r="BZ432" s="519"/>
      <c r="CA432" s="519"/>
      <c r="CB432" s="519"/>
      <c r="CC432" s="519"/>
      <c r="CD432" s="519"/>
      <c r="CE432" s="519"/>
      <c r="CF432" s="519"/>
      <c r="CG432" s="519"/>
      <c r="CH432" s="519"/>
      <c r="CI432" s="519"/>
      <c r="CJ432" s="519"/>
      <c r="CK432" s="519"/>
      <c r="CL432" s="519"/>
      <c r="CM432" s="519"/>
      <c r="CN432" s="519"/>
      <c r="CO432" s="519"/>
      <c r="CP432" s="519"/>
      <c r="CQ432" s="519"/>
      <c r="CR432" s="519"/>
      <c r="CS432" s="519"/>
      <c r="CT432" s="519"/>
      <c r="CU432" s="519"/>
      <c r="CV432" s="519"/>
      <c r="CW432" s="519"/>
      <c r="CX432" s="519"/>
      <c r="CY432" s="519"/>
      <c r="CZ432" s="519"/>
      <c r="DA432" s="519"/>
      <c r="DB432" s="107"/>
      <c r="DC432" s="107">
        <f>CJ454-DB432</f>
        <v>4</v>
      </c>
      <c r="DD432" s="107"/>
      <c r="DE432" s="107"/>
    </row>
    <row r="433" spans="1:109" ht="12.75" customHeight="1">
      <c r="A433" s="519" t="s">
        <v>3036</v>
      </c>
      <c r="B433" s="519"/>
      <c r="C433" s="519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/>
      <c r="N433" s="519"/>
      <c r="O433" s="519"/>
      <c r="P433" s="519"/>
      <c r="Q433" s="519"/>
      <c r="R433" s="519"/>
      <c r="S433" s="519"/>
      <c r="T433" s="519"/>
      <c r="U433" s="519"/>
      <c r="V433" s="519"/>
      <c r="W433" s="519"/>
      <c r="X433" s="519"/>
      <c r="Y433" s="519"/>
      <c r="Z433" s="519"/>
      <c r="AA433" s="519"/>
      <c r="AB433" s="519"/>
      <c r="AC433" s="519"/>
      <c r="AD433" s="519"/>
      <c r="AE433" s="519"/>
      <c r="AF433" s="519"/>
      <c r="AG433" s="519"/>
      <c r="AH433" s="519"/>
      <c r="AI433" s="519"/>
      <c r="AJ433" s="519"/>
      <c r="AK433" s="519"/>
      <c r="AL433" s="519"/>
      <c r="AM433" s="519"/>
      <c r="AN433" s="519"/>
      <c r="AO433" s="519"/>
      <c r="AP433" s="519"/>
      <c r="AQ433" s="519"/>
      <c r="AR433" s="519"/>
      <c r="AS433" s="519"/>
      <c r="AT433" s="519"/>
      <c r="AU433" s="519"/>
      <c r="AV433" s="519"/>
      <c r="AW433" s="519"/>
      <c r="AX433" s="519"/>
      <c r="AY433" s="519"/>
      <c r="AZ433" s="519"/>
      <c r="BA433" s="519"/>
      <c r="BB433" s="519"/>
      <c r="BC433" s="519"/>
      <c r="BD433" s="519"/>
      <c r="BE433" s="519"/>
      <c r="BF433" s="519"/>
      <c r="BG433" s="519"/>
      <c r="BH433" s="519"/>
      <c r="BI433" s="519"/>
      <c r="BJ433" s="519"/>
      <c r="BK433" s="519"/>
      <c r="BL433" s="519"/>
      <c r="BM433" s="519"/>
      <c r="BN433" s="519"/>
      <c r="BO433" s="519"/>
      <c r="BP433" s="519"/>
      <c r="BQ433" s="519"/>
      <c r="BR433" s="519"/>
      <c r="BS433" s="519"/>
      <c r="BT433" s="519"/>
      <c r="BU433" s="519"/>
      <c r="BV433" s="519"/>
      <c r="BW433" s="519"/>
      <c r="BX433" s="519"/>
      <c r="BY433" s="519"/>
      <c r="BZ433" s="519"/>
      <c r="CA433" s="519"/>
      <c r="CB433" s="519"/>
      <c r="CC433" s="519"/>
      <c r="CD433" s="519"/>
      <c r="CE433" s="519"/>
      <c r="CF433" s="519"/>
      <c r="CG433" s="519"/>
      <c r="CH433" s="519"/>
      <c r="CI433" s="519"/>
      <c r="CJ433" s="519"/>
      <c r="CK433" s="519"/>
      <c r="CL433" s="519"/>
      <c r="CM433" s="519"/>
      <c r="CN433" s="519"/>
      <c r="CO433" s="519"/>
      <c r="CP433" s="519"/>
      <c r="CQ433" s="519"/>
      <c r="CR433" s="519"/>
      <c r="CS433" s="519"/>
      <c r="CT433" s="519"/>
      <c r="CU433" s="519"/>
      <c r="CV433" s="519"/>
      <c r="CW433" s="519"/>
      <c r="CX433" s="519"/>
      <c r="CY433" s="519"/>
      <c r="CZ433" s="519"/>
      <c r="DA433" s="519"/>
      <c r="DB433" s="107"/>
      <c r="DC433" s="107"/>
      <c r="DD433" s="107"/>
      <c r="DE433" s="107"/>
    </row>
    <row r="434" spans="1:109" ht="1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</row>
    <row r="435" spans="1:109" ht="12.75" customHeight="1">
      <c r="A435" s="511" t="s">
        <v>202</v>
      </c>
      <c r="B435" s="511"/>
      <c r="C435" s="511"/>
      <c r="D435" s="511"/>
      <c r="E435" s="511"/>
      <c r="F435" s="511"/>
      <c r="G435" s="511"/>
      <c r="H435" s="511" t="s">
        <v>260</v>
      </c>
      <c r="I435" s="511"/>
      <c r="J435" s="511"/>
      <c r="K435" s="511"/>
      <c r="L435" s="511"/>
      <c r="M435" s="511"/>
      <c r="N435" s="511"/>
      <c r="O435" s="511"/>
      <c r="P435" s="511"/>
      <c r="Q435" s="511"/>
      <c r="R435" s="511"/>
      <c r="S435" s="511"/>
      <c r="T435" s="511"/>
      <c r="U435" s="511"/>
      <c r="V435" s="511"/>
      <c r="W435" s="511"/>
      <c r="X435" s="511"/>
      <c r="Y435" s="511"/>
      <c r="Z435" s="511"/>
      <c r="AA435" s="511"/>
      <c r="AB435" s="511"/>
      <c r="AC435" s="511"/>
      <c r="AD435" s="511"/>
      <c r="AE435" s="511"/>
      <c r="AF435" s="511"/>
      <c r="AG435" s="511"/>
      <c r="AH435" s="511"/>
      <c r="AI435" s="511"/>
      <c r="AJ435" s="511"/>
      <c r="AK435" s="511"/>
      <c r="AL435" s="511"/>
      <c r="AM435" s="511"/>
      <c r="AN435" s="511"/>
      <c r="AO435" s="511"/>
      <c r="AP435" s="511"/>
      <c r="AQ435" s="511"/>
      <c r="AR435" s="511"/>
      <c r="AS435" s="511"/>
      <c r="AT435" s="511"/>
      <c r="AU435" s="511"/>
      <c r="AV435" s="511"/>
      <c r="AW435" s="511"/>
      <c r="AX435" s="511"/>
      <c r="AY435" s="511"/>
      <c r="AZ435" s="511"/>
      <c r="BA435" s="511"/>
      <c r="BB435" s="511"/>
      <c r="BC435" s="511"/>
      <c r="BD435" s="513" t="s">
        <v>319</v>
      </c>
      <c r="BE435" s="514"/>
      <c r="BF435" s="514"/>
      <c r="BG435" s="514"/>
      <c r="BH435" s="514"/>
      <c r="BI435" s="514"/>
      <c r="BJ435" s="514"/>
      <c r="BK435" s="514"/>
      <c r="BL435" s="514"/>
      <c r="BM435" s="514"/>
      <c r="BN435" s="514"/>
      <c r="BO435" s="514"/>
      <c r="BP435" s="514"/>
      <c r="BQ435" s="514"/>
      <c r="BR435" s="514"/>
      <c r="BS435" s="515"/>
      <c r="BT435" s="513" t="s">
        <v>389</v>
      </c>
      <c r="BU435" s="514"/>
      <c r="BV435" s="514"/>
      <c r="BW435" s="514"/>
      <c r="BX435" s="514"/>
      <c r="BY435" s="514"/>
      <c r="BZ435" s="514"/>
      <c r="CA435" s="514"/>
      <c r="CB435" s="514"/>
      <c r="CC435" s="514"/>
      <c r="CD435" s="514"/>
      <c r="CE435" s="514"/>
      <c r="CF435" s="514"/>
      <c r="CG435" s="514"/>
      <c r="CH435" s="514"/>
      <c r="CI435" s="515"/>
      <c r="CJ435" s="513" t="s">
        <v>390</v>
      </c>
      <c r="CK435" s="514"/>
      <c r="CL435" s="514"/>
      <c r="CM435" s="514"/>
      <c r="CN435" s="514"/>
      <c r="CO435" s="514"/>
      <c r="CP435" s="514"/>
      <c r="CQ435" s="514"/>
      <c r="CR435" s="514"/>
      <c r="CS435" s="514"/>
      <c r="CT435" s="514"/>
      <c r="CU435" s="514"/>
      <c r="CV435" s="514"/>
      <c r="CW435" s="514"/>
      <c r="CX435" s="514"/>
      <c r="CY435" s="514"/>
      <c r="CZ435" s="515"/>
      <c r="DA435" s="107"/>
      <c r="DB435" s="107"/>
      <c r="DC435" s="107"/>
      <c r="DD435" s="107"/>
      <c r="DE435" s="107"/>
    </row>
    <row r="436" spans="1:109" ht="15">
      <c r="A436" s="512"/>
      <c r="B436" s="512"/>
      <c r="C436" s="512"/>
      <c r="D436" s="512"/>
      <c r="E436" s="512"/>
      <c r="F436" s="512"/>
      <c r="G436" s="512"/>
      <c r="H436" s="512">
        <v>1</v>
      </c>
      <c r="I436" s="512"/>
      <c r="J436" s="512"/>
      <c r="K436" s="512"/>
      <c r="L436" s="512"/>
      <c r="M436" s="512"/>
      <c r="N436" s="512"/>
      <c r="O436" s="512"/>
      <c r="P436" s="512"/>
      <c r="Q436" s="512"/>
      <c r="R436" s="512"/>
      <c r="S436" s="512"/>
      <c r="T436" s="512"/>
      <c r="U436" s="512"/>
      <c r="V436" s="512"/>
      <c r="W436" s="512"/>
      <c r="X436" s="512"/>
      <c r="Y436" s="512"/>
      <c r="Z436" s="512"/>
      <c r="AA436" s="512"/>
      <c r="AB436" s="512"/>
      <c r="AC436" s="512"/>
      <c r="AD436" s="512"/>
      <c r="AE436" s="512"/>
      <c r="AF436" s="512"/>
      <c r="AG436" s="512"/>
      <c r="AH436" s="512"/>
      <c r="AI436" s="512"/>
      <c r="AJ436" s="512"/>
      <c r="AK436" s="512"/>
      <c r="AL436" s="512"/>
      <c r="AM436" s="512"/>
      <c r="AN436" s="512"/>
      <c r="AO436" s="512"/>
      <c r="AP436" s="512"/>
      <c r="AQ436" s="512"/>
      <c r="AR436" s="512"/>
      <c r="AS436" s="512"/>
      <c r="AT436" s="512"/>
      <c r="AU436" s="512"/>
      <c r="AV436" s="512"/>
      <c r="AW436" s="512"/>
      <c r="AX436" s="512"/>
      <c r="AY436" s="512"/>
      <c r="AZ436" s="512"/>
      <c r="BA436" s="512"/>
      <c r="BB436" s="512"/>
      <c r="BC436" s="512"/>
      <c r="BD436" s="512">
        <v>2</v>
      </c>
      <c r="BE436" s="512"/>
      <c r="BF436" s="512"/>
      <c r="BG436" s="512"/>
      <c r="BH436" s="512"/>
      <c r="BI436" s="512"/>
      <c r="BJ436" s="512"/>
      <c r="BK436" s="512"/>
      <c r="BL436" s="512"/>
      <c r="BM436" s="512"/>
      <c r="BN436" s="512"/>
      <c r="BO436" s="512"/>
      <c r="BP436" s="512"/>
      <c r="BQ436" s="512"/>
      <c r="BR436" s="512"/>
      <c r="BS436" s="512"/>
      <c r="BT436" s="516">
        <v>3</v>
      </c>
      <c r="BU436" s="517"/>
      <c r="BV436" s="517"/>
      <c r="BW436" s="517"/>
      <c r="BX436" s="517"/>
      <c r="BY436" s="517"/>
      <c r="BZ436" s="517"/>
      <c r="CA436" s="517"/>
      <c r="CB436" s="517"/>
      <c r="CC436" s="517"/>
      <c r="CD436" s="517"/>
      <c r="CE436" s="517"/>
      <c r="CF436" s="517"/>
      <c r="CG436" s="517"/>
      <c r="CH436" s="517"/>
      <c r="CI436" s="518"/>
      <c r="CJ436" s="516">
        <v>4</v>
      </c>
      <c r="CK436" s="517"/>
      <c r="CL436" s="517"/>
      <c r="CM436" s="517"/>
      <c r="CN436" s="517"/>
      <c r="CO436" s="517"/>
      <c r="CP436" s="517"/>
      <c r="CQ436" s="517"/>
      <c r="CR436" s="517"/>
      <c r="CS436" s="517"/>
      <c r="CT436" s="517"/>
      <c r="CU436" s="517"/>
      <c r="CV436" s="517"/>
      <c r="CW436" s="517"/>
      <c r="CX436" s="517"/>
      <c r="CY436" s="517"/>
      <c r="CZ436" s="518"/>
      <c r="DA436" s="107"/>
      <c r="DB436" s="107"/>
      <c r="DC436" s="107"/>
      <c r="DD436" s="107"/>
      <c r="DE436" s="107"/>
    </row>
    <row r="437" spans="1:109" ht="12.75" customHeight="1">
      <c r="A437" s="475"/>
      <c r="B437" s="475"/>
      <c r="C437" s="475"/>
      <c r="D437" s="475"/>
      <c r="E437" s="475"/>
      <c r="F437" s="475"/>
      <c r="G437" s="475"/>
      <c r="H437" s="484"/>
      <c r="I437" s="484"/>
      <c r="J437" s="484"/>
      <c r="K437" s="484"/>
      <c r="L437" s="484"/>
      <c r="M437" s="484"/>
      <c r="N437" s="484"/>
      <c r="O437" s="484"/>
      <c r="P437" s="484"/>
      <c r="Q437" s="484"/>
      <c r="R437" s="484"/>
      <c r="S437" s="484"/>
      <c r="T437" s="484"/>
      <c r="U437" s="484"/>
      <c r="V437" s="484"/>
      <c r="W437" s="484"/>
      <c r="X437" s="484"/>
      <c r="Y437" s="484"/>
      <c r="Z437" s="484"/>
      <c r="AA437" s="484"/>
      <c r="AB437" s="484"/>
      <c r="AC437" s="484"/>
      <c r="AD437" s="484"/>
      <c r="AE437" s="484"/>
      <c r="AF437" s="484"/>
      <c r="AG437" s="484"/>
      <c r="AH437" s="484"/>
      <c r="AI437" s="484"/>
      <c r="AJ437" s="484"/>
      <c r="AK437" s="484"/>
      <c r="AL437" s="484"/>
      <c r="AM437" s="484"/>
      <c r="AN437" s="484"/>
      <c r="AO437" s="484"/>
      <c r="AP437" s="484"/>
      <c r="AQ437" s="484"/>
      <c r="AR437" s="484"/>
      <c r="AS437" s="484"/>
      <c r="AT437" s="484"/>
      <c r="AU437" s="484"/>
      <c r="AV437" s="484"/>
      <c r="AW437" s="484"/>
      <c r="AX437" s="484"/>
      <c r="AY437" s="484"/>
      <c r="AZ437" s="484"/>
      <c r="BA437" s="484"/>
      <c r="BB437" s="484"/>
      <c r="BC437" s="484"/>
      <c r="BD437" s="478"/>
      <c r="BE437" s="479"/>
      <c r="BF437" s="479"/>
      <c r="BG437" s="479"/>
      <c r="BH437" s="479"/>
      <c r="BI437" s="479"/>
      <c r="BJ437" s="479"/>
      <c r="BK437" s="479"/>
      <c r="BL437" s="479"/>
      <c r="BM437" s="479"/>
      <c r="BN437" s="479"/>
      <c r="BO437" s="479"/>
      <c r="BP437" s="479"/>
      <c r="BQ437" s="479"/>
      <c r="BR437" s="479"/>
      <c r="BS437" s="480"/>
      <c r="BT437" s="478"/>
      <c r="BU437" s="479"/>
      <c r="BV437" s="479"/>
      <c r="BW437" s="479"/>
      <c r="BX437" s="479"/>
      <c r="BY437" s="479"/>
      <c r="BZ437" s="479"/>
      <c r="CA437" s="479"/>
      <c r="CB437" s="479"/>
      <c r="CC437" s="479"/>
      <c r="CD437" s="479"/>
      <c r="CE437" s="479"/>
      <c r="CF437" s="479"/>
      <c r="CG437" s="479"/>
      <c r="CH437" s="479"/>
      <c r="CI437" s="480"/>
      <c r="CJ437" s="478"/>
      <c r="CK437" s="479"/>
      <c r="CL437" s="479"/>
      <c r="CM437" s="479"/>
      <c r="CN437" s="479"/>
      <c r="CO437" s="479"/>
      <c r="CP437" s="479"/>
      <c r="CQ437" s="479"/>
      <c r="CR437" s="479"/>
      <c r="CS437" s="479"/>
      <c r="CT437" s="479"/>
      <c r="CU437" s="479"/>
      <c r="CV437" s="479"/>
      <c r="CW437" s="479"/>
      <c r="CX437" s="479"/>
      <c r="CY437" s="479"/>
      <c r="CZ437" s="480"/>
      <c r="DA437" s="107"/>
      <c r="DB437" s="107"/>
      <c r="DC437" s="107"/>
      <c r="DD437" s="107"/>
      <c r="DE437" s="107"/>
    </row>
    <row r="438" spans="1:109" ht="12.75" customHeight="1">
      <c r="A438" s="475"/>
      <c r="B438" s="475"/>
      <c r="C438" s="475"/>
      <c r="D438" s="475"/>
      <c r="E438" s="475"/>
      <c r="F438" s="475"/>
      <c r="G438" s="475"/>
      <c r="H438" s="476" t="s">
        <v>209</v>
      </c>
      <c r="I438" s="476"/>
      <c r="J438" s="476"/>
      <c r="K438" s="476"/>
      <c r="L438" s="476"/>
      <c r="M438" s="476"/>
      <c r="N438" s="476"/>
      <c r="O438" s="476"/>
      <c r="P438" s="476"/>
      <c r="Q438" s="476"/>
      <c r="R438" s="476"/>
      <c r="S438" s="476"/>
      <c r="T438" s="476"/>
      <c r="U438" s="476"/>
      <c r="V438" s="476"/>
      <c r="W438" s="476"/>
      <c r="X438" s="476"/>
      <c r="Y438" s="476"/>
      <c r="Z438" s="476"/>
      <c r="AA438" s="476"/>
      <c r="AB438" s="476"/>
      <c r="AC438" s="476"/>
      <c r="AD438" s="476"/>
      <c r="AE438" s="476"/>
      <c r="AF438" s="476"/>
      <c r="AG438" s="476"/>
      <c r="AH438" s="476"/>
      <c r="AI438" s="476"/>
      <c r="AJ438" s="476"/>
      <c r="AK438" s="476"/>
      <c r="AL438" s="476"/>
      <c r="AM438" s="476"/>
      <c r="AN438" s="476"/>
      <c r="AO438" s="476"/>
      <c r="AP438" s="476"/>
      <c r="AQ438" s="476"/>
      <c r="AR438" s="476"/>
      <c r="AS438" s="476"/>
      <c r="AT438" s="476"/>
      <c r="AU438" s="476"/>
      <c r="AV438" s="476"/>
      <c r="AW438" s="476"/>
      <c r="AX438" s="476"/>
      <c r="AY438" s="476"/>
      <c r="AZ438" s="476"/>
      <c r="BA438" s="476"/>
      <c r="BB438" s="476"/>
      <c r="BC438" s="476"/>
      <c r="BD438" s="477"/>
      <c r="BE438" s="477"/>
      <c r="BF438" s="477"/>
      <c r="BG438" s="477"/>
      <c r="BH438" s="477"/>
      <c r="BI438" s="477"/>
      <c r="BJ438" s="477"/>
      <c r="BK438" s="477"/>
      <c r="BL438" s="477"/>
      <c r="BM438" s="477"/>
      <c r="BN438" s="477"/>
      <c r="BO438" s="477"/>
      <c r="BP438" s="477"/>
      <c r="BQ438" s="477"/>
      <c r="BR438" s="477"/>
      <c r="BS438" s="477"/>
      <c r="BT438" s="478" t="s">
        <v>210</v>
      </c>
      <c r="BU438" s="479"/>
      <c r="BV438" s="479"/>
      <c r="BW438" s="479"/>
      <c r="BX438" s="479"/>
      <c r="BY438" s="479"/>
      <c r="BZ438" s="479"/>
      <c r="CA438" s="479"/>
      <c r="CB438" s="479"/>
      <c r="CC438" s="479"/>
      <c r="CD438" s="479"/>
      <c r="CE438" s="479"/>
      <c r="CF438" s="479"/>
      <c r="CG438" s="479"/>
      <c r="CH438" s="479"/>
      <c r="CI438" s="480"/>
      <c r="CJ438" s="481">
        <f>CJ437</f>
        <v>0</v>
      </c>
      <c r="CK438" s="482"/>
      <c r="CL438" s="482"/>
      <c r="CM438" s="482"/>
      <c r="CN438" s="482"/>
      <c r="CO438" s="482"/>
      <c r="CP438" s="482"/>
      <c r="CQ438" s="482"/>
      <c r="CR438" s="482"/>
      <c r="CS438" s="482"/>
      <c r="CT438" s="482"/>
      <c r="CU438" s="482"/>
      <c r="CV438" s="482"/>
      <c r="CW438" s="482"/>
      <c r="CX438" s="482"/>
      <c r="CY438" s="482"/>
      <c r="CZ438" s="483"/>
      <c r="DA438" s="107"/>
      <c r="DB438" s="107"/>
      <c r="DC438" s="107"/>
      <c r="DD438" s="107"/>
      <c r="DE438" s="107"/>
    </row>
    <row r="439" spans="1:109" ht="12.75" customHeight="1">
      <c r="A439" s="169"/>
      <c r="B439" s="169"/>
      <c r="C439" s="169"/>
      <c r="D439" s="169"/>
      <c r="E439" s="169"/>
      <c r="F439" s="169"/>
      <c r="G439" s="169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70"/>
      <c r="AT439" s="170"/>
      <c r="AU439" s="170"/>
      <c r="AV439" s="170"/>
      <c r="AW439" s="170"/>
      <c r="AX439" s="170"/>
      <c r="AY439" s="170"/>
      <c r="AZ439" s="170"/>
      <c r="BA439" s="170"/>
      <c r="BB439" s="170"/>
      <c r="BC439" s="170"/>
      <c r="BD439" s="171"/>
      <c r="BE439" s="171"/>
      <c r="BF439" s="171"/>
      <c r="BG439" s="171"/>
      <c r="BH439" s="171"/>
      <c r="BI439" s="171"/>
      <c r="BJ439" s="171"/>
      <c r="BK439" s="171"/>
      <c r="BL439" s="171"/>
      <c r="BM439" s="171"/>
      <c r="BN439" s="171"/>
      <c r="BO439" s="171"/>
      <c r="BP439" s="171"/>
      <c r="BQ439" s="171"/>
      <c r="BR439" s="171"/>
      <c r="BS439" s="171"/>
      <c r="BT439" s="171"/>
      <c r="BU439" s="171"/>
      <c r="BV439" s="171"/>
      <c r="BW439" s="171"/>
      <c r="BX439" s="171"/>
      <c r="BY439" s="171"/>
      <c r="BZ439" s="171"/>
      <c r="CA439" s="171"/>
      <c r="CB439" s="171"/>
      <c r="CC439" s="171"/>
      <c r="CD439" s="171"/>
      <c r="CE439" s="171"/>
      <c r="CF439" s="171"/>
      <c r="CG439" s="171"/>
      <c r="CH439" s="171"/>
      <c r="CI439" s="171"/>
      <c r="CJ439" s="172"/>
      <c r="CK439" s="172"/>
      <c r="CL439" s="172"/>
      <c r="CM439" s="172"/>
      <c r="CN439" s="172"/>
      <c r="CO439" s="172"/>
      <c r="CP439" s="172"/>
      <c r="CQ439" s="172"/>
      <c r="CR439" s="172"/>
      <c r="CS439" s="172"/>
      <c r="CT439" s="172"/>
      <c r="CU439" s="172"/>
      <c r="CV439" s="172"/>
      <c r="CW439" s="172"/>
      <c r="CX439" s="172"/>
      <c r="CY439" s="172"/>
      <c r="CZ439" s="172"/>
      <c r="DA439" s="172"/>
      <c r="DB439" s="107"/>
      <c r="DC439" s="107"/>
      <c r="DD439" s="107"/>
      <c r="DE439" s="107"/>
    </row>
    <row r="440" spans="1:109" ht="12.75" customHeight="1">
      <c r="A440" s="519" t="s">
        <v>403</v>
      </c>
      <c r="B440" s="519"/>
      <c r="C440" s="519"/>
      <c r="D440" s="519"/>
      <c r="E440" s="519"/>
      <c r="F440" s="519"/>
      <c r="G440" s="519"/>
      <c r="H440" s="519"/>
      <c r="I440" s="519"/>
      <c r="J440" s="519"/>
      <c r="K440" s="519"/>
      <c r="L440" s="519"/>
      <c r="M440" s="519"/>
      <c r="N440" s="519"/>
      <c r="O440" s="519"/>
      <c r="P440" s="519"/>
      <c r="Q440" s="519"/>
      <c r="R440" s="519"/>
      <c r="S440" s="519"/>
      <c r="T440" s="519"/>
      <c r="U440" s="519"/>
      <c r="V440" s="519"/>
      <c r="W440" s="519"/>
      <c r="X440" s="519"/>
      <c r="Y440" s="519"/>
      <c r="Z440" s="519"/>
      <c r="AA440" s="519"/>
      <c r="AB440" s="519"/>
      <c r="AC440" s="519"/>
      <c r="AD440" s="519"/>
      <c r="AE440" s="519"/>
      <c r="AF440" s="519"/>
      <c r="AG440" s="519"/>
      <c r="AH440" s="519"/>
      <c r="AI440" s="519"/>
      <c r="AJ440" s="519"/>
      <c r="AK440" s="519"/>
      <c r="AL440" s="519"/>
      <c r="AM440" s="519"/>
      <c r="AN440" s="519"/>
      <c r="AO440" s="519"/>
      <c r="AP440" s="519"/>
      <c r="AQ440" s="519"/>
      <c r="AR440" s="519"/>
      <c r="AS440" s="519"/>
      <c r="AT440" s="519"/>
      <c r="AU440" s="519"/>
      <c r="AV440" s="519"/>
      <c r="AW440" s="519"/>
      <c r="AX440" s="519"/>
      <c r="AY440" s="519"/>
      <c r="AZ440" s="519"/>
      <c r="BA440" s="519"/>
      <c r="BB440" s="519"/>
      <c r="BC440" s="519"/>
      <c r="BD440" s="519"/>
      <c r="BE440" s="519"/>
      <c r="BF440" s="519"/>
      <c r="BG440" s="519"/>
      <c r="BH440" s="519"/>
      <c r="BI440" s="519"/>
      <c r="BJ440" s="519"/>
      <c r="BK440" s="519"/>
      <c r="BL440" s="519"/>
      <c r="BM440" s="519"/>
      <c r="BN440" s="519"/>
      <c r="BO440" s="519"/>
      <c r="BP440" s="519"/>
      <c r="BQ440" s="519"/>
      <c r="BR440" s="519"/>
      <c r="BS440" s="519"/>
      <c r="BT440" s="519"/>
      <c r="BU440" s="519"/>
      <c r="BV440" s="519"/>
      <c r="BW440" s="519"/>
      <c r="BX440" s="519"/>
      <c r="BY440" s="519"/>
      <c r="BZ440" s="519"/>
      <c r="CA440" s="519"/>
      <c r="CB440" s="519"/>
      <c r="CC440" s="519"/>
      <c r="CD440" s="519"/>
      <c r="CE440" s="519"/>
      <c r="CF440" s="519"/>
      <c r="CG440" s="519"/>
      <c r="CH440" s="519"/>
      <c r="CI440" s="519"/>
      <c r="CJ440" s="519"/>
      <c r="CK440" s="519"/>
      <c r="CL440" s="519"/>
      <c r="CM440" s="519"/>
      <c r="CN440" s="519"/>
      <c r="CO440" s="519"/>
      <c r="CP440" s="519"/>
      <c r="CQ440" s="519"/>
      <c r="CR440" s="519"/>
      <c r="CS440" s="519"/>
      <c r="CT440" s="519"/>
      <c r="CU440" s="519"/>
      <c r="CV440" s="519"/>
      <c r="CW440" s="519"/>
      <c r="CX440" s="519"/>
      <c r="CY440" s="519"/>
      <c r="CZ440" s="519"/>
      <c r="DA440" s="519"/>
      <c r="DB440" s="107"/>
      <c r="DC440" s="107"/>
      <c r="DD440" s="107"/>
      <c r="DE440" s="107"/>
    </row>
    <row r="441" spans="1:109" ht="12.75" customHeight="1">
      <c r="A441" s="519" t="s">
        <v>404</v>
      </c>
      <c r="B441" s="519"/>
      <c r="C441" s="519"/>
      <c r="D441" s="519"/>
      <c r="E441" s="519"/>
      <c r="F441" s="519"/>
      <c r="G441" s="519"/>
      <c r="H441" s="519"/>
      <c r="I441" s="519"/>
      <c r="J441" s="519"/>
      <c r="K441" s="519"/>
      <c r="L441" s="519"/>
      <c r="M441" s="519"/>
      <c r="N441" s="519"/>
      <c r="O441" s="519"/>
      <c r="P441" s="519"/>
      <c r="Q441" s="519"/>
      <c r="R441" s="519"/>
      <c r="S441" s="519"/>
      <c r="T441" s="519"/>
      <c r="U441" s="519"/>
      <c r="V441" s="519"/>
      <c r="W441" s="519"/>
      <c r="X441" s="519"/>
      <c r="Y441" s="519"/>
      <c r="Z441" s="519"/>
      <c r="AA441" s="519"/>
      <c r="AB441" s="519"/>
      <c r="AC441" s="519"/>
      <c r="AD441" s="519"/>
      <c r="AE441" s="519"/>
      <c r="AF441" s="519"/>
      <c r="AG441" s="519"/>
      <c r="AH441" s="519"/>
      <c r="AI441" s="519"/>
      <c r="AJ441" s="519"/>
      <c r="AK441" s="519"/>
      <c r="AL441" s="519"/>
      <c r="AM441" s="519"/>
      <c r="AN441" s="519"/>
      <c r="AO441" s="519"/>
      <c r="AP441" s="519"/>
      <c r="AQ441" s="519"/>
      <c r="AR441" s="519"/>
      <c r="AS441" s="519"/>
      <c r="AT441" s="519"/>
      <c r="AU441" s="519"/>
      <c r="AV441" s="519"/>
      <c r="AW441" s="519"/>
      <c r="AX441" s="519"/>
      <c r="AY441" s="519"/>
      <c r="AZ441" s="519"/>
      <c r="BA441" s="519"/>
      <c r="BB441" s="519"/>
      <c r="BC441" s="519"/>
      <c r="BD441" s="519"/>
      <c r="BE441" s="519"/>
      <c r="BF441" s="519"/>
      <c r="BG441" s="519"/>
      <c r="BH441" s="519"/>
      <c r="BI441" s="519"/>
      <c r="BJ441" s="519"/>
      <c r="BK441" s="519"/>
      <c r="BL441" s="519"/>
      <c r="BM441" s="519"/>
      <c r="BN441" s="519"/>
      <c r="BO441" s="519"/>
      <c r="BP441" s="519"/>
      <c r="BQ441" s="519"/>
      <c r="BR441" s="519"/>
      <c r="BS441" s="519"/>
      <c r="BT441" s="519"/>
      <c r="BU441" s="519"/>
      <c r="BV441" s="519"/>
      <c r="BW441" s="519"/>
      <c r="BX441" s="519"/>
      <c r="BY441" s="519"/>
      <c r="BZ441" s="519"/>
      <c r="CA441" s="519"/>
      <c r="CB441" s="519"/>
      <c r="CC441" s="519"/>
      <c r="CD441" s="519"/>
      <c r="CE441" s="519"/>
      <c r="CF441" s="519"/>
      <c r="CG441" s="519"/>
      <c r="CH441" s="519"/>
      <c r="CI441" s="519"/>
      <c r="CJ441" s="519"/>
      <c r="CK441" s="519"/>
      <c r="CL441" s="519"/>
      <c r="CM441" s="519"/>
      <c r="CN441" s="519"/>
      <c r="CO441" s="519"/>
      <c r="CP441" s="519"/>
      <c r="CQ441" s="519"/>
      <c r="CR441" s="519"/>
      <c r="CS441" s="519"/>
      <c r="CT441" s="519"/>
      <c r="CU441" s="519"/>
      <c r="CV441" s="519"/>
      <c r="CW441" s="519"/>
      <c r="CX441" s="519"/>
      <c r="CY441" s="519"/>
      <c r="CZ441" s="519"/>
      <c r="DA441" s="519"/>
      <c r="DB441" s="107"/>
      <c r="DC441" s="107"/>
      <c r="DD441" s="107"/>
      <c r="DE441" s="107"/>
    </row>
    <row r="442" spans="1:109" ht="12.75" customHeight="1">
      <c r="A442" s="519" t="s">
        <v>343</v>
      </c>
      <c r="B442" s="519"/>
      <c r="C442" s="519"/>
      <c r="D442" s="519"/>
      <c r="E442" s="519"/>
      <c r="F442" s="519"/>
      <c r="G442" s="519"/>
      <c r="H442" s="519"/>
      <c r="I442" s="519"/>
      <c r="J442" s="519"/>
      <c r="K442" s="519"/>
      <c r="L442" s="519"/>
      <c r="M442" s="519"/>
      <c r="N442" s="519"/>
      <c r="O442" s="519"/>
      <c r="P442" s="519"/>
      <c r="Q442" s="519"/>
      <c r="R442" s="519"/>
      <c r="S442" s="519"/>
      <c r="T442" s="519"/>
      <c r="U442" s="519"/>
      <c r="V442" s="519"/>
      <c r="W442" s="519"/>
      <c r="X442" s="519"/>
      <c r="Y442" s="519"/>
      <c r="Z442" s="519"/>
      <c r="AA442" s="519"/>
      <c r="AB442" s="519"/>
      <c r="AC442" s="519"/>
      <c r="AD442" s="519"/>
      <c r="AE442" s="519"/>
      <c r="AF442" s="519"/>
      <c r="AG442" s="519"/>
      <c r="AH442" s="519"/>
      <c r="AI442" s="519"/>
      <c r="AJ442" s="519"/>
      <c r="AK442" s="519"/>
      <c r="AL442" s="519"/>
      <c r="AM442" s="519"/>
      <c r="AN442" s="519"/>
      <c r="AO442" s="519"/>
      <c r="AP442" s="519"/>
      <c r="AQ442" s="519"/>
      <c r="AR442" s="519"/>
      <c r="AS442" s="519"/>
      <c r="AT442" s="519"/>
      <c r="AU442" s="519"/>
      <c r="AV442" s="519"/>
      <c r="AW442" s="519"/>
      <c r="AX442" s="519"/>
      <c r="AY442" s="519"/>
      <c r="AZ442" s="519"/>
      <c r="BA442" s="519"/>
      <c r="BB442" s="519"/>
      <c r="BC442" s="519"/>
      <c r="BD442" s="519"/>
      <c r="BE442" s="519"/>
      <c r="BF442" s="519"/>
      <c r="BG442" s="519"/>
      <c r="BH442" s="519"/>
      <c r="BI442" s="519"/>
      <c r="BJ442" s="519"/>
      <c r="BK442" s="519"/>
      <c r="BL442" s="519"/>
      <c r="BM442" s="519"/>
      <c r="BN442" s="519"/>
      <c r="BO442" s="519"/>
      <c r="BP442" s="519"/>
      <c r="BQ442" s="519"/>
      <c r="BR442" s="519"/>
      <c r="BS442" s="519"/>
      <c r="BT442" s="519"/>
      <c r="BU442" s="519"/>
      <c r="BV442" s="519"/>
      <c r="BW442" s="519"/>
      <c r="BX442" s="519"/>
      <c r="BY442" s="519"/>
      <c r="BZ442" s="519"/>
      <c r="CA442" s="519"/>
      <c r="CB442" s="519"/>
      <c r="CC442" s="519"/>
      <c r="CD442" s="519"/>
      <c r="CE442" s="519"/>
      <c r="CF442" s="519"/>
      <c r="CG442" s="519"/>
      <c r="CH442" s="519"/>
      <c r="CI442" s="519"/>
      <c r="CJ442" s="519"/>
      <c r="CK442" s="519"/>
      <c r="CL442" s="519"/>
      <c r="CM442" s="519"/>
      <c r="CN442" s="519"/>
      <c r="CO442" s="519"/>
      <c r="CP442" s="519"/>
      <c r="CQ442" s="519"/>
      <c r="CR442" s="519"/>
      <c r="CS442" s="519"/>
      <c r="CT442" s="519"/>
      <c r="CU442" s="519"/>
      <c r="CV442" s="519"/>
      <c r="CW442" s="519"/>
      <c r="CX442" s="519"/>
      <c r="CY442" s="519"/>
      <c r="CZ442" s="519"/>
      <c r="DA442" s="519"/>
      <c r="DB442" s="107"/>
      <c r="DC442" s="107"/>
      <c r="DD442" s="107"/>
      <c r="DE442" s="107"/>
    </row>
    <row r="443" spans="1:109" ht="1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16"/>
      <c r="DC443" s="107"/>
      <c r="DD443" s="107"/>
      <c r="DE443" s="107"/>
    </row>
    <row r="444" spans="1:109" ht="12.75" customHeight="1">
      <c r="A444" s="511" t="s">
        <v>202</v>
      </c>
      <c r="B444" s="511"/>
      <c r="C444" s="511"/>
      <c r="D444" s="511"/>
      <c r="E444" s="511"/>
      <c r="F444" s="511"/>
      <c r="G444" s="511"/>
      <c r="H444" s="511" t="s">
        <v>260</v>
      </c>
      <c r="I444" s="511"/>
      <c r="J444" s="511"/>
      <c r="K444" s="511"/>
      <c r="L444" s="511"/>
      <c r="M444" s="511"/>
      <c r="N444" s="511"/>
      <c r="O444" s="511"/>
      <c r="P444" s="511"/>
      <c r="Q444" s="511"/>
      <c r="R444" s="511"/>
      <c r="S444" s="511"/>
      <c r="T444" s="511"/>
      <c r="U444" s="511"/>
      <c r="V444" s="511"/>
      <c r="W444" s="511"/>
      <c r="X444" s="511"/>
      <c r="Y444" s="511"/>
      <c r="Z444" s="511"/>
      <c r="AA444" s="511"/>
      <c r="AB444" s="511"/>
      <c r="AC444" s="511"/>
      <c r="AD444" s="511"/>
      <c r="AE444" s="511"/>
      <c r="AF444" s="511"/>
      <c r="AG444" s="511"/>
      <c r="AH444" s="511"/>
      <c r="AI444" s="511"/>
      <c r="AJ444" s="511"/>
      <c r="AK444" s="511"/>
      <c r="AL444" s="511"/>
      <c r="AM444" s="511"/>
      <c r="AN444" s="511"/>
      <c r="AO444" s="511"/>
      <c r="AP444" s="511"/>
      <c r="AQ444" s="511"/>
      <c r="AR444" s="511"/>
      <c r="AS444" s="511"/>
      <c r="AT444" s="511"/>
      <c r="AU444" s="511"/>
      <c r="AV444" s="511"/>
      <c r="AW444" s="511"/>
      <c r="AX444" s="511"/>
      <c r="AY444" s="511"/>
      <c r="AZ444" s="511"/>
      <c r="BA444" s="511"/>
      <c r="BB444" s="511"/>
      <c r="BC444" s="511"/>
      <c r="BD444" s="513" t="s">
        <v>319</v>
      </c>
      <c r="BE444" s="514"/>
      <c r="BF444" s="514"/>
      <c r="BG444" s="514"/>
      <c r="BH444" s="514"/>
      <c r="BI444" s="514"/>
      <c r="BJ444" s="514"/>
      <c r="BK444" s="514"/>
      <c r="BL444" s="514"/>
      <c r="BM444" s="514"/>
      <c r="BN444" s="514"/>
      <c r="BO444" s="514"/>
      <c r="BP444" s="514"/>
      <c r="BQ444" s="514"/>
      <c r="BR444" s="514"/>
      <c r="BS444" s="515"/>
      <c r="BT444" s="513" t="s">
        <v>389</v>
      </c>
      <c r="BU444" s="514"/>
      <c r="BV444" s="514"/>
      <c r="BW444" s="514"/>
      <c r="BX444" s="514"/>
      <c r="BY444" s="514"/>
      <c r="BZ444" s="514"/>
      <c r="CA444" s="514"/>
      <c r="CB444" s="514"/>
      <c r="CC444" s="514"/>
      <c r="CD444" s="514"/>
      <c r="CE444" s="514"/>
      <c r="CF444" s="514"/>
      <c r="CG444" s="514"/>
      <c r="CH444" s="514"/>
      <c r="CI444" s="515"/>
      <c r="CJ444" s="513" t="s">
        <v>390</v>
      </c>
      <c r="CK444" s="514"/>
      <c r="CL444" s="514"/>
      <c r="CM444" s="514"/>
      <c r="CN444" s="514"/>
      <c r="CO444" s="514"/>
      <c r="CP444" s="514"/>
      <c r="CQ444" s="514"/>
      <c r="CR444" s="514"/>
      <c r="CS444" s="514"/>
      <c r="CT444" s="514"/>
      <c r="CU444" s="514"/>
      <c r="CV444" s="514"/>
      <c r="CW444" s="514"/>
      <c r="CX444" s="514"/>
      <c r="CY444" s="514"/>
      <c r="CZ444" s="515"/>
      <c r="DA444" s="107"/>
      <c r="DB444" s="116"/>
      <c r="DC444" s="332" t="s">
        <v>2529</v>
      </c>
      <c r="DD444" s="332"/>
      <c r="DE444" s="332"/>
    </row>
    <row r="445" spans="1:109" ht="15">
      <c r="A445" s="512"/>
      <c r="B445" s="512"/>
      <c r="C445" s="512"/>
      <c r="D445" s="512"/>
      <c r="E445" s="512"/>
      <c r="F445" s="512"/>
      <c r="G445" s="512"/>
      <c r="H445" s="512">
        <v>1</v>
      </c>
      <c r="I445" s="512"/>
      <c r="J445" s="512"/>
      <c r="K445" s="512"/>
      <c r="L445" s="512"/>
      <c r="M445" s="512"/>
      <c r="N445" s="512"/>
      <c r="O445" s="512"/>
      <c r="P445" s="512"/>
      <c r="Q445" s="512"/>
      <c r="R445" s="512"/>
      <c r="S445" s="512"/>
      <c r="T445" s="512"/>
      <c r="U445" s="512"/>
      <c r="V445" s="512"/>
      <c r="W445" s="512"/>
      <c r="X445" s="512"/>
      <c r="Y445" s="512"/>
      <c r="Z445" s="512"/>
      <c r="AA445" s="512"/>
      <c r="AB445" s="512"/>
      <c r="AC445" s="512"/>
      <c r="AD445" s="512"/>
      <c r="AE445" s="512"/>
      <c r="AF445" s="512"/>
      <c r="AG445" s="512"/>
      <c r="AH445" s="512"/>
      <c r="AI445" s="512"/>
      <c r="AJ445" s="512"/>
      <c r="AK445" s="512"/>
      <c r="AL445" s="512"/>
      <c r="AM445" s="512"/>
      <c r="AN445" s="512"/>
      <c r="AO445" s="512"/>
      <c r="AP445" s="512"/>
      <c r="AQ445" s="512"/>
      <c r="AR445" s="512"/>
      <c r="AS445" s="512"/>
      <c r="AT445" s="512"/>
      <c r="AU445" s="512"/>
      <c r="AV445" s="512"/>
      <c r="AW445" s="512"/>
      <c r="AX445" s="512"/>
      <c r="AY445" s="512"/>
      <c r="AZ445" s="512"/>
      <c r="BA445" s="512"/>
      <c r="BB445" s="512"/>
      <c r="BC445" s="512"/>
      <c r="BD445" s="512">
        <v>2</v>
      </c>
      <c r="BE445" s="512"/>
      <c r="BF445" s="512"/>
      <c r="BG445" s="512"/>
      <c r="BH445" s="512"/>
      <c r="BI445" s="512"/>
      <c r="BJ445" s="512"/>
      <c r="BK445" s="512"/>
      <c r="BL445" s="512"/>
      <c r="BM445" s="512"/>
      <c r="BN445" s="512"/>
      <c r="BO445" s="512"/>
      <c r="BP445" s="512"/>
      <c r="BQ445" s="512"/>
      <c r="BR445" s="512"/>
      <c r="BS445" s="512"/>
      <c r="BT445" s="516">
        <v>3</v>
      </c>
      <c r="BU445" s="517"/>
      <c r="BV445" s="517"/>
      <c r="BW445" s="517"/>
      <c r="BX445" s="517"/>
      <c r="BY445" s="517"/>
      <c r="BZ445" s="517"/>
      <c r="CA445" s="517"/>
      <c r="CB445" s="517"/>
      <c r="CC445" s="517"/>
      <c r="CD445" s="517"/>
      <c r="CE445" s="517"/>
      <c r="CF445" s="517"/>
      <c r="CG445" s="517"/>
      <c r="CH445" s="517"/>
      <c r="CI445" s="518"/>
      <c r="CJ445" s="516">
        <v>4</v>
      </c>
      <c r="CK445" s="517"/>
      <c r="CL445" s="517"/>
      <c r="CM445" s="517"/>
      <c r="CN445" s="517"/>
      <c r="CO445" s="517"/>
      <c r="CP445" s="517"/>
      <c r="CQ445" s="517"/>
      <c r="CR445" s="517"/>
      <c r="CS445" s="517"/>
      <c r="CT445" s="517"/>
      <c r="CU445" s="517"/>
      <c r="CV445" s="517"/>
      <c r="CW445" s="517"/>
      <c r="CX445" s="517"/>
      <c r="CY445" s="517"/>
      <c r="CZ445" s="518"/>
      <c r="DA445" s="107"/>
      <c r="DB445" s="116">
        <f>CJ447+CJ457+CJ465</f>
        <v>936527.2699999999</v>
      </c>
      <c r="DC445" s="332"/>
      <c r="DD445" s="332"/>
      <c r="DE445" s="332"/>
    </row>
    <row r="446" spans="1:109" ht="12.75" customHeight="1">
      <c r="A446" s="475" t="s">
        <v>208</v>
      </c>
      <c r="B446" s="475"/>
      <c r="C446" s="475"/>
      <c r="D446" s="475"/>
      <c r="E446" s="475"/>
      <c r="F446" s="475"/>
      <c r="G446" s="475"/>
      <c r="H446" s="484" t="s">
        <v>405</v>
      </c>
      <c r="I446" s="484"/>
      <c r="J446" s="484"/>
      <c r="K446" s="484"/>
      <c r="L446" s="484"/>
      <c r="M446" s="484"/>
      <c r="N446" s="484"/>
      <c r="O446" s="484"/>
      <c r="P446" s="484"/>
      <c r="Q446" s="484"/>
      <c r="R446" s="484"/>
      <c r="S446" s="484"/>
      <c r="T446" s="484"/>
      <c r="U446" s="484"/>
      <c r="V446" s="484"/>
      <c r="W446" s="484"/>
      <c r="X446" s="484"/>
      <c r="Y446" s="484"/>
      <c r="Z446" s="484"/>
      <c r="AA446" s="484"/>
      <c r="AB446" s="484"/>
      <c r="AC446" s="484"/>
      <c r="AD446" s="484"/>
      <c r="AE446" s="484"/>
      <c r="AF446" s="484"/>
      <c r="AG446" s="484"/>
      <c r="AH446" s="484"/>
      <c r="AI446" s="484"/>
      <c r="AJ446" s="484"/>
      <c r="AK446" s="484"/>
      <c r="AL446" s="484"/>
      <c r="AM446" s="484"/>
      <c r="AN446" s="484"/>
      <c r="AO446" s="484"/>
      <c r="AP446" s="484"/>
      <c r="AQ446" s="484"/>
      <c r="AR446" s="484"/>
      <c r="AS446" s="484"/>
      <c r="AT446" s="484"/>
      <c r="AU446" s="484"/>
      <c r="AV446" s="484"/>
      <c r="AW446" s="484"/>
      <c r="AX446" s="484"/>
      <c r="AY446" s="484"/>
      <c r="AZ446" s="484"/>
      <c r="BA446" s="484"/>
      <c r="BB446" s="484"/>
      <c r="BC446" s="484"/>
      <c r="BD446" s="478">
        <v>2650</v>
      </c>
      <c r="BE446" s="479"/>
      <c r="BF446" s="479"/>
      <c r="BG446" s="479"/>
      <c r="BH446" s="479"/>
      <c r="BI446" s="479"/>
      <c r="BJ446" s="479"/>
      <c r="BK446" s="479"/>
      <c r="BL446" s="479"/>
      <c r="BM446" s="479"/>
      <c r="BN446" s="479"/>
      <c r="BO446" s="479"/>
      <c r="BP446" s="479"/>
      <c r="BQ446" s="479"/>
      <c r="BR446" s="479"/>
      <c r="BS446" s="480"/>
      <c r="BT446" s="611">
        <v>145.045</v>
      </c>
      <c r="BU446" s="612"/>
      <c r="BV446" s="612"/>
      <c r="BW446" s="612"/>
      <c r="BX446" s="612"/>
      <c r="BY446" s="612"/>
      <c r="BZ446" s="612"/>
      <c r="CA446" s="612"/>
      <c r="CB446" s="612"/>
      <c r="CC446" s="612"/>
      <c r="CD446" s="612"/>
      <c r="CE446" s="612"/>
      <c r="CF446" s="612"/>
      <c r="CG446" s="612"/>
      <c r="CH446" s="612"/>
      <c r="CI446" s="613"/>
      <c r="CJ446" s="478">
        <f>BD446*BT446+10.29</f>
        <v>384379.5399999999</v>
      </c>
      <c r="CK446" s="479"/>
      <c r="CL446" s="479"/>
      <c r="CM446" s="479"/>
      <c r="CN446" s="479"/>
      <c r="CO446" s="479"/>
      <c r="CP446" s="479"/>
      <c r="CQ446" s="479"/>
      <c r="CR446" s="479"/>
      <c r="CS446" s="479"/>
      <c r="CT446" s="479"/>
      <c r="CU446" s="479"/>
      <c r="CV446" s="479"/>
      <c r="CW446" s="479"/>
      <c r="CX446" s="479"/>
      <c r="CY446" s="479"/>
      <c r="CZ446" s="480"/>
      <c r="DA446" s="107"/>
      <c r="DB446" s="107"/>
      <c r="DC446" s="332"/>
      <c r="DD446" s="332"/>
      <c r="DE446" s="332"/>
    </row>
    <row r="447" spans="1:109" ht="12.75" customHeight="1">
      <c r="A447" s="475"/>
      <c r="B447" s="475"/>
      <c r="C447" s="475"/>
      <c r="D447" s="475"/>
      <c r="E447" s="475"/>
      <c r="F447" s="475"/>
      <c r="G447" s="475"/>
      <c r="H447" s="476" t="s">
        <v>209</v>
      </c>
      <c r="I447" s="476"/>
      <c r="J447" s="476"/>
      <c r="K447" s="476"/>
      <c r="L447" s="476"/>
      <c r="M447" s="476"/>
      <c r="N447" s="476"/>
      <c r="O447" s="476"/>
      <c r="P447" s="476"/>
      <c r="Q447" s="476"/>
      <c r="R447" s="476"/>
      <c r="S447" s="476"/>
      <c r="T447" s="476"/>
      <c r="U447" s="476"/>
      <c r="V447" s="476"/>
      <c r="W447" s="476"/>
      <c r="X447" s="476"/>
      <c r="Y447" s="476"/>
      <c r="Z447" s="476"/>
      <c r="AA447" s="476"/>
      <c r="AB447" s="476"/>
      <c r="AC447" s="476"/>
      <c r="AD447" s="476"/>
      <c r="AE447" s="476"/>
      <c r="AF447" s="476"/>
      <c r="AG447" s="476"/>
      <c r="AH447" s="476"/>
      <c r="AI447" s="476"/>
      <c r="AJ447" s="476"/>
      <c r="AK447" s="476"/>
      <c r="AL447" s="476"/>
      <c r="AM447" s="476"/>
      <c r="AN447" s="476"/>
      <c r="AO447" s="476"/>
      <c r="AP447" s="476"/>
      <c r="AQ447" s="476"/>
      <c r="AR447" s="476"/>
      <c r="AS447" s="476"/>
      <c r="AT447" s="476"/>
      <c r="AU447" s="476"/>
      <c r="AV447" s="476"/>
      <c r="AW447" s="476"/>
      <c r="AX447" s="476"/>
      <c r="AY447" s="476"/>
      <c r="AZ447" s="476"/>
      <c r="BA447" s="476"/>
      <c r="BB447" s="476"/>
      <c r="BC447" s="476"/>
      <c r="BD447" s="477"/>
      <c r="BE447" s="477"/>
      <c r="BF447" s="477"/>
      <c r="BG447" s="477"/>
      <c r="BH447" s="477"/>
      <c r="BI447" s="477"/>
      <c r="BJ447" s="477"/>
      <c r="BK447" s="477"/>
      <c r="BL447" s="477"/>
      <c r="BM447" s="477"/>
      <c r="BN447" s="477"/>
      <c r="BO447" s="477"/>
      <c r="BP447" s="477"/>
      <c r="BQ447" s="477"/>
      <c r="BR447" s="477"/>
      <c r="BS447" s="477"/>
      <c r="BT447" s="478" t="s">
        <v>210</v>
      </c>
      <c r="BU447" s="479"/>
      <c r="BV447" s="479"/>
      <c r="BW447" s="479"/>
      <c r="BX447" s="479"/>
      <c r="BY447" s="479"/>
      <c r="BZ447" s="479"/>
      <c r="CA447" s="479"/>
      <c r="CB447" s="479"/>
      <c r="CC447" s="479"/>
      <c r="CD447" s="479"/>
      <c r="CE447" s="479"/>
      <c r="CF447" s="479"/>
      <c r="CG447" s="479"/>
      <c r="CH447" s="479"/>
      <c r="CI447" s="480"/>
      <c r="CJ447" s="481">
        <f>CJ446</f>
        <v>384379.5399999999</v>
      </c>
      <c r="CK447" s="482"/>
      <c r="CL447" s="482"/>
      <c r="CM447" s="482"/>
      <c r="CN447" s="482"/>
      <c r="CO447" s="482"/>
      <c r="CP447" s="482"/>
      <c r="CQ447" s="482"/>
      <c r="CR447" s="482"/>
      <c r="CS447" s="482"/>
      <c r="CT447" s="482"/>
      <c r="CU447" s="482"/>
      <c r="CV447" s="482"/>
      <c r="CW447" s="482"/>
      <c r="CX447" s="482"/>
      <c r="CY447" s="482"/>
      <c r="CZ447" s="483"/>
      <c r="DA447" s="107"/>
      <c r="DB447" s="107"/>
      <c r="DC447" s="332"/>
      <c r="DD447" s="332"/>
      <c r="DE447" s="332"/>
    </row>
    <row r="448" spans="1:109" ht="12.75" customHeight="1">
      <c r="A448" s="475"/>
      <c r="B448" s="475"/>
      <c r="C448" s="475"/>
      <c r="D448" s="475"/>
      <c r="E448" s="475"/>
      <c r="F448" s="475"/>
      <c r="G448" s="475"/>
      <c r="H448" s="476"/>
      <c r="I448" s="476"/>
      <c r="J448" s="476"/>
      <c r="K448" s="476"/>
      <c r="L448" s="476"/>
      <c r="M448" s="476"/>
      <c r="N448" s="476"/>
      <c r="O448" s="476"/>
      <c r="P448" s="476"/>
      <c r="Q448" s="476"/>
      <c r="R448" s="476"/>
      <c r="S448" s="476"/>
      <c r="T448" s="476"/>
      <c r="U448" s="476"/>
      <c r="V448" s="476"/>
      <c r="W448" s="476"/>
      <c r="X448" s="476"/>
      <c r="Y448" s="476"/>
      <c r="Z448" s="476"/>
      <c r="AA448" s="476"/>
      <c r="AB448" s="476"/>
      <c r="AC448" s="476"/>
      <c r="AD448" s="476"/>
      <c r="AE448" s="476"/>
      <c r="AF448" s="476"/>
      <c r="AG448" s="476"/>
      <c r="AH448" s="476"/>
      <c r="AI448" s="476"/>
      <c r="AJ448" s="476"/>
      <c r="AK448" s="476"/>
      <c r="AL448" s="476"/>
      <c r="AM448" s="476"/>
      <c r="AN448" s="476"/>
      <c r="AO448" s="476"/>
      <c r="AP448" s="476"/>
      <c r="AQ448" s="476"/>
      <c r="AR448" s="476"/>
      <c r="AS448" s="476"/>
      <c r="AT448" s="476"/>
      <c r="AU448" s="476"/>
      <c r="AV448" s="476"/>
      <c r="AW448" s="476"/>
      <c r="AX448" s="476"/>
      <c r="AY448" s="476"/>
      <c r="AZ448" s="476"/>
      <c r="BA448" s="476"/>
      <c r="BB448" s="476"/>
      <c r="BC448" s="476"/>
      <c r="BD448" s="478"/>
      <c r="BE448" s="479"/>
      <c r="BF448" s="479"/>
      <c r="BG448" s="479"/>
      <c r="BH448" s="479"/>
      <c r="BI448" s="479"/>
      <c r="BJ448" s="479"/>
      <c r="BK448" s="479"/>
      <c r="BL448" s="479"/>
      <c r="BM448" s="479"/>
      <c r="BN448" s="479"/>
      <c r="BO448" s="479"/>
      <c r="BP448" s="479"/>
      <c r="BQ448" s="479"/>
      <c r="BR448" s="479"/>
      <c r="BS448" s="480"/>
      <c r="BT448" s="478" t="s">
        <v>210</v>
      </c>
      <c r="BU448" s="479"/>
      <c r="BV448" s="479"/>
      <c r="BW448" s="479"/>
      <c r="BX448" s="479"/>
      <c r="BY448" s="479"/>
      <c r="BZ448" s="479"/>
      <c r="CA448" s="479"/>
      <c r="CB448" s="479"/>
      <c r="CC448" s="479"/>
      <c r="CD448" s="479"/>
      <c r="CE448" s="479"/>
      <c r="CF448" s="479"/>
      <c r="CG448" s="479"/>
      <c r="CH448" s="479"/>
      <c r="CI448" s="480"/>
      <c r="CJ448" s="481"/>
      <c r="CK448" s="482"/>
      <c r="CL448" s="482"/>
      <c r="CM448" s="482"/>
      <c r="CN448" s="482"/>
      <c r="CO448" s="482"/>
      <c r="CP448" s="482"/>
      <c r="CQ448" s="482"/>
      <c r="CR448" s="482"/>
      <c r="CS448" s="482"/>
      <c r="CT448" s="482"/>
      <c r="CU448" s="482"/>
      <c r="CV448" s="482"/>
      <c r="CW448" s="482"/>
      <c r="CX448" s="482"/>
      <c r="CY448" s="482"/>
      <c r="CZ448" s="483"/>
      <c r="DA448" s="107"/>
      <c r="DB448" s="107"/>
      <c r="DC448" s="332">
        <f>140875+94753+148751.54</f>
        <v>384379.54000000004</v>
      </c>
      <c r="DD448" s="332"/>
      <c r="DE448" s="332"/>
    </row>
    <row r="449" spans="1:109" ht="12.75" customHeight="1">
      <c r="A449" s="519" t="s">
        <v>403</v>
      </c>
      <c r="B449" s="519"/>
      <c r="C449" s="519"/>
      <c r="D449" s="519"/>
      <c r="E449" s="519"/>
      <c r="F449" s="519"/>
      <c r="G449" s="519"/>
      <c r="H449" s="519"/>
      <c r="I449" s="519"/>
      <c r="J449" s="519"/>
      <c r="K449" s="519"/>
      <c r="L449" s="519"/>
      <c r="M449" s="519"/>
      <c r="N449" s="519"/>
      <c r="O449" s="519"/>
      <c r="P449" s="519"/>
      <c r="Q449" s="519"/>
      <c r="R449" s="519"/>
      <c r="S449" s="519"/>
      <c r="T449" s="519"/>
      <c r="U449" s="519"/>
      <c r="V449" s="519"/>
      <c r="W449" s="519"/>
      <c r="X449" s="519"/>
      <c r="Y449" s="519"/>
      <c r="Z449" s="519"/>
      <c r="AA449" s="519"/>
      <c r="AB449" s="519"/>
      <c r="AC449" s="519"/>
      <c r="AD449" s="519"/>
      <c r="AE449" s="519"/>
      <c r="AF449" s="519"/>
      <c r="AG449" s="519"/>
      <c r="AH449" s="519"/>
      <c r="AI449" s="519"/>
      <c r="AJ449" s="519"/>
      <c r="AK449" s="519"/>
      <c r="AL449" s="519"/>
      <c r="AM449" s="519"/>
      <c r="AN449" s="519"/>
      <c r="AO449" s="519"/>
      <c r="AP449" s="519"/>
      <c r="AQ449" s="519"/>
      <c r="AR449" s="519"/>
      <c r="AS449" s="519"/>
      <c r="AT449" s="519"/>
      <c r="AU449" s="519"/>
      <c r="AV449" s="519"/>
      <c r="AW449" s="519"/>
      <c r="AX449" s="519"/>
      <c r="AY449" s="519"/>
      <c r="AZ449" s="519"/>
      <c r="BA449" s="519"/>
      <c r="BB449" s="519"/>
      <c r="BC449" s="519"/>
      <c r="BD449" s="519"/>
      <c r="BE449" s="519"/>
      <c r="BF449" s="519"/>
      <c r="BG449" s="519"/>
      <c r="BH449" s="519"/>
      <c r="BI449" s="519"/>
      <c r="BJ449" s="519"/>
      <c r="BK449" s="519"/>
      <c r="BL449" s="519"/>
      <c r="BM449" s="519"/>
      <c r="BN449" s="519"/>
      <c r="BO449" s="519"/>
      <c r="BP449" s="519"/>
      <c r="BQ449" s="519"/>
      <c r="BR449" s="519"/>
      <c r="BS449" s="519"/>
      <c r="BT449" s="519"/>
      <c r="BU449" s="519"/>
      <c r="BV449" s="519"/>
      <c r="BW449" s="519"/>
      <c r="BX449" s="519"/>
      <c r="BY449" s="519"/>
      <c r="BZ449" s="519"/>
      <c r="CA449" s="519"/>
      <c r="CB449" s="519"/>
      <c r="CC449" s="519"/>
      <c r="CD449" s="519"/>
      <c r="CE449" s="519"/>
      <c r="CF449" s="519"/>
      <c r="CG449" s="519"/>
      <c r="CH449" s="519"/>
      <c r="CI449" s="519"/>
      <c r="CJ449" s="519"/>
      <c r="CK449" s="519"/>
      <c r="CL449" s="519"/>
      <c r="CM449" s="519"/>
      <c r="CN449" s="519"/>
      <c r="CO449" s="519"/>
      <c r="CP449" s="519"/>
      <c r="CQ449" s="519"/>
      <c r="CR449" s="519"/>
      <c r="CS449" s="519"/>
      <c r="CT449" s="519"/>
      <c r="CU449" s="519"/>
      <c r="CV449" s="519"/>
      <c r="CW449" s="519"/>
      <c r="CX449" s="519"/>
      <c r="CY449" s="519"/>
      <c r="CZ449" s="519"/>
      <c r="DA449" s="519"/>
      <c r="DB449" s="107"/>
      <c r="DC449" s="107"/>
      <c r="DD449" s="107"/>
      <c r="DE449" s="107"/>
    </row>
    <row r="450" spans="1:110" ht="12.75" customHeight="1">
      <c r="A450" s="519" t="s">
        <v>404</v>
      </c>
      <c r="B450" s="519"/>
      <c r="C450" s="519"/>
      <c r="D450" s="519"/>
      <c r="E450" s="519"/>
      <c r="F450" s="519"/>
      <c r="G450" s="519"/>
      <c r="H450" s="519"/>
      <c r="I450" s="519"/>
      <c r="J450" s="519"/>
      <c r="K450" s="519"/>
      <c r="L450" s="519"/>
      <c r="M450" s="519"/>
      <c r="N450" s="519"/>
      <c r="O450" s="519"/>
      <c r="P450" s="519"/>
      <c r="Q450" s="519"/>
      <c r="R450" s="519"/>
      <c r="S450" s="519"/>
      <c r="T450" s="519"/>
      <c r="U450" s="519"/>
      <c r="V450" s="519"/>
      <c r="W450" s="519"/>
      <c r="X450" s="519"/>
      <c r="Y450" s="519"/>
      <c r="Z450" s="519"/>
      <c r="AA450" s="519"/>
      <c r="AB450" s="519"/>
      <c r="AC450" s="519"/>
      <c r="AD450" s="519"/>
      <c r="AE450" s="519"/>
      <c r="AF450" s="519"/>
      <c r="AG450" s="519"/>
      <c r="AH450" s="519"/>
      <c r="AI450" s="519"/>
      <c r="AJ450" s="519"/>
      <c r="AK450" s="519"/>
      <c r="AL450" s="519"/>
      <c r="AM450" s="519"/>
      <c r="AN450" s="519"/>
      <c r="AO450" s="519"/>
      <c r="AP450" s="519"/>
      <c r="AQ450" s="519"/>
      <c r="AR450" s="519"/>
      <c r="AS450" s="519"/>
      <c r="AT450" s="519"/>
      <c r="AU450" s="519"/>
      <c r="AV450" s="519"/>
      <c r="AW450" s="519"/>
      <c r="AX450" s="519"/>
      <c r="AY450" s="519"/>
      <c r="AZ450" s="519"/>
      <c r="BA450" s="519"/>
      <c r="BB450" s="519"/>
      <c r="BC450" s="519"/>
      <c r="BD450" s="519"/>
      <c r="BE450" s="519"/>
      <c r="BF450" s="519"/>
      <c r="BG450" s="519"/>
      <c r="BH450" s="519"/>
      <c r="BI450" s="519"/>
      <c r="BJ450" s="519"/>
      <c r="BK450" s="519"/>
      <c r="BL450" s="519"/>
      <c r="BM450" s="519"/>
      <c r="BN450" s="519"/>
      <c r="BO450" s="519"/>
      <c r="BP450" s="519"/>
      <c r="BQ450" s="519"/>
      <c r="BR450" s="519"/>
      <c r="BS450" s="519"/>
      <c r="BT450" s="519"/>
      <c r="BU450" s="519"/>
      <c r="BV450" s="519"/>
      <c r="BW450" s="519"/>
      <c r="BX450" s="519"/>
      <c r="BY450" s="519"/>
      <c r="BZ450" s="519"/>
      <c r="CA450" s="519"/>
      <c r="CB450" s="519"/>
      <c r="CC450" s="519"/>
      <c r="CD450" s="519"/>
      <c r="CE450" s="519"/>
      <c r="CF450" s="519"/>
      <c r="CG450" s="519"/>
      <c r="CH450" s="519"/>
      <c r="CI450" s="519"/>
      <c r="CJ450" s="519"/>
      <c r="CK450" s="519"/>
      <c r="CL450" s="519"/>
      <c r="CM450" s="519"/>
      <c r="CN450" s="519"/>
      <c r="CO450" s="519"/>
      <c r="CP450" s="519"/>
      <c r="CQ450" s="519"/>
      <c r="CR450" s="519"/>
      <c r="CS450" s="519"/>
      <c r="CT450" s="519"/>
      <c r="CU450" s="519"/>
      <c r="CV450" s="519"/>
      <c r="CW450" s="519"/>
      <c r="CX450" s="519"/>
      <c r="CY450" s="519"/>
      <c r="CZ450" s="519"/>
      <c r="DA450" s="519"/>
      <c r="DB450" s="107"/>
      <c r="DC450" s="107"/>
      <c r="DD450" s="107"/>
      <c r="DE450" s="107"/>
      <c r="DF450" s="107"/>
    </row>
    <row r="451" spans="1:109" ht="12.75" customHeight="1">
      <c r="A451" s="519" t="s">
        <v>324</v>
      </c>
      <c r="B451" s="519"/>
      <c r="C451" s="519"/>
      <c r="D451" s="519"/>
      <c r="E451" s="519"/>
      <c r="F451" s="519"/>
      <c r="G451" s="519"/>
      <c r="H451" s="519"/>
      <c r="I451" s="519"/>
      <c r="J451" s="519"/>
      <c r="K451" s="519"/>
      <c r="L451" s="519"/>
      <c r="M451" s="519"/>
      <c r="N451" s="519"/>
      <c r="O451" s="519"/>
      <c r="P451" s="519"/>
      <c r="Q451" s="519"/>
      <c r="R451" s="519"/>
      <c r="S451" s="519"/>
      <c r="T451" s="519"/>
      <c r="U451" s="519"/>
      <c r="V451" s="519"/>
      <c r="W451" s="519"/>
      <c r="X451" s="519"/>
      <c r="Y451" s="519"/>
      <c r="Z451" s="519"/>
      <c r="AA451" s="519"/>
      <c r="AB451" s="519"/>
      <c r="AC451" s="519"/>
      <c r="AD451" s="519"/>
      <c r="AE451" s="519"/>
      <c r="AF451" s="519"/>
      <c r="AG451" s="519"/>
      <c r="AH451" s="519"/>
      <c r="AI451" s="519"/>
      <c r="AJ451" s="519"/>
      <c r="AK451" s="519"/>
      <c r="AL451" s="519"/>
      <c r="AM451" s="519"/>
      <c r="AN451" s="519"/>
      <c r="AO451" s="519"/>
      <c r="AP451" s="519"/>
      <c r="AQ451" s="519"/>
      <c r="AR451" s="519"/>
      <c r="AS451" s="519"/>
      <c r="AT451" s="519"/>
      <c r="AU451" s="519"/>
      <c r="AV451" s="519"/>
      <c r="AW451" s="519"/>
      <c r="AX451" s="519"/>
      <c r="AY451" s="519"/>
      <c r="AZ451" s="519"/>
      <c r="BA451" s="519"/>
      <c r="BB451" s="519"/>
      <c r="BC451" s="519"/>
      <c r="BD451" s="519"/>
      <c r="BE451" s="519"/>
      <c r="BF451" s="519"/>
      <c r="BG451" s="519"/>
      <c r="BH451" s="519"/>
      <c r="BI451" s="519"/>
      <c r="BJ451" s="519"/>
      <c r="BK451" s="519"/>
      <c r="BL451" s="519"/>
      <c r="BM451" s="519"/>
      <c r="BN451" s="519"/>
      <c r="BO451" s="519"/>
      <c r="BP451" s="519"/>
      <c r="BQ451" s="519"/>
      <c r="BR451" s="519"/>
      <c r="BS451" s="519"/>
      <c r="BT451" s="519"/>
      <c r="BU451" s="519"/>
      <c r="BV451" s="519"/>
      <c r="BW451" s="519"/>
      <c r="BX451" s="519"/>
      <c r="BY451" s="519"/>
      <c r="BZ451" s="519"/>
      <c r="CA451" s="519"/>
      <c r="CB451" s="519"/>
      <c r="CC451" s="519"/>
      <c r="CD451" s="519"/>
      <c r="CE451" s="519"/>
      <c r="CF451" s="519"/>
      <c r="CG451" s="519"/>
      <c r="CH451" s="519"/>
      <c r="CI451" s="519"/>
      <c r="CJ451" s="519"/>
      <c r="CK451" s="519"/>
      <c r="CL451" s="519"/>
      <c r="CM451" s="519"/>
      <c r="CN451" s="519"/>
      <c r="CO451" s="519"/>
      <c r="CP451" s="519"/>
      <c r="CQ451" s="519"/>
      <c r="CR451" s="519"/>
      <c r="CS451" s="519"/>
      <c r="CT451" s="519"/>
      <c r="CU451" s="519"/>
      <c r="CV451" s="519"/>
      <c r="CW451" s="519"/>
      <c r="CX451" s="519"/>
      <c r="CY451" s="519"/>
      <c r="CZ451" s="519"/>
      <c r="DA451" s="519"/>
      <c r="DB451" s="107"/>
      <c r="DC451" s="107"/>
      <c r="DD451" s="107"/>
      <c r="DE451" s="107"/>
    </row>
    <row r="452" spans="1:109" ht="1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</row>
    <row r="453" spans="1:109" ht="12.75" customHeight="1">
      <c r="A453" s="511" t="s">
        <v>202</v>
      </c>
      <c r="B453" s="511"/>
      <c r="C453" s="511"/>
      <c r="D453" s="511"/>
      <c r="E453" s="511"/>
      <c r="F453" s="511"/>
      <c r="G453" s="511"/>
      <c r="H453" s="511" t="s">
        <v>260</v>
      </c>
      <c r="I453" s="511"/>
      <c r="J453" s="511"/>
      <c r="K453" s="511"/>
      <c r="L453" s="511"/>
      <c r="M453" s="511"/>
      <c r="N453" s="511"/>
      <c r="O453" s="511"/>
      <c r="P453" s="511"/>
      <c r="Q453" s="511"/>
      <c r="R453" s="511"/>
      <c r="S453" s="511"/>
      <c r="T453" s="511"/>
      <c r="U453" s="511"/>
      <c r="V453" s="511"/>
      <c r="W453" s="511"/>
      <c r="X453" s="511"/>
      <c r="Y453" s="511"/>
      <c r="Z453" s="511"/>
      <c r="AA453" s="511"/>
      <c r="AB453" s="511"/>
      <c r="AC453" s="511"/>
      <c r="AD453" s="511"/>
      <c r="AE453" s="511"/>
      <c r="AF453" s="511"/>
      <c r="AG453" s="511"/>
      <c r="AH453" s="511"/>
      <c r="AI453" s="511"/>
      <c r="AJ453" s="511"/>
      <c r="AK453" s="511"/>
      <c r="AL453" s="511"/>
      <c r="AM453" s="511"/>
      <c r="AN453" s="511"/>
      <c r="AO453" s="511"/>
      <c r="AP453" s="511"/>
      <c r="AQ453" s="511"/>
      <c r="AR453" s="511"/>
      <c r="AS453" s="511"/>
      <c r="AT453" s="511"/>
      <c r="AU453" s="511"/>
      <c r="AV453" s="511"/>
      <c r="AW453" s="511"/>
      <c r="AX453" s="511"/>
      <c r="AY453" s="511"/>
      <c r="AZ453" s="511"/>
      <c r="BA453" s="511"/>
      <c r="BB453" s="511"/>
      <c r="BC453" s="511"/>
      <c r="BD453" s="511" t="s">
        <v>319</v>
      </c>
      <c r="BE453" s="511"/>
      <c r="BF453" s="511"/>
      <c r="BG453" s="511"/>
      <c r="BH453" s="511"/>
      <c r="BI453" s="511"/>
      <c r="BJ453" s="511"/>
      <c r="BK453" s="511"/>
      <c r="BL453" s="511"/>
      <c r="BM453" s="511"/>
      <c r="BN453" s="511"/>
      <c r="BO453" s="511"/>
      <c r="BP453" s="511"/>
      <c r="BQ453" s="511"/>
      <c r="BR453" s="511"/>
      <c r="BS453" s="511"/>
      <c r="BT453" s="513" t="s">
        <v>389</v>
      </c>
      <c r="BU453" s="514"/>
      <c r="BV453" s="514"/>
      <c r="BW453" s="514"/>
      <c r="BX453" s="514"/>
      <c r="BY453" s="514"/>
      <c r="BZ453" s="514"/>
      <c r="CA453" s="514"/>
      <c r="CB453" s="514"/>
      <c r="CC453" s="514"/>
      <c r="CD453" s="514"/>
      <c r="CE453" s="514"/>
      <c r="CF453" s="514"/>
      <c r="CG453" s="514"/>
      <c r="CH453" s="514"/>
      <c r="CI453" s="515"/>
      <c r="CJ453" s="513" t="s">
        <v>390</v>
      </c>
      <c r="CK453" s="514"/>
      <c r="CL453" s="514"/>
      <c r="CM453" s="514"/>
      <c r="CN453" s="514"/>
      <c r="CO453" s="514"/>
      <c r="CP453" s="514"/>
      <c r="CQ453" s="514"/>
      <c r="CR453" s="514"/>
      <c r="CS453" s="514"/>
      <c r="CT453" s="514"/>
      <c r="CU453" s="514"/>
      <c r="CV453" s="514"/>
      <c r="CW453" s="514"/>
      <c r="CX453" s="514"/>
      <c r="CY453" s="514"/>
      <c r="CZ453" s="515"/>
      <c r="DA453" s="107"/>
      <c r="DB453" s="107"/>
      <c r="DC453" s="107"/>
      <c r="DD453" s="107"/>
      <c r="DE453" s="107"/>
    </row>
    <row r="454" spans="1:109" ht="12.75" customHeight="1">
      <c r="A454" s="512"/>
      <c r="B454" s="512"/>
      <c r="C454" s="512"/>
      <c r="D454" s="512"/>
      <c r="E454" s="512"/>
      <c r="F454" s="512"/>
      <c r="G454" s="512"/>
      <c r="H454" s="512">
        <v>1</v>
      </c>
      <c r="I454" s="512"/>
      <c r="J454" s="512"/>
      <c r="K454" s="512"/>
      <c r="L454" s="512"/>
      <c r="M454" s="512"/>
      <c r="N454" s="512"/>
      <c r="O454" s="512"/>
      <c r="P454" s="512"/>
      <c r="Q454" s="512"/>
      <c r="R454" s="512"/>
      <c r="S454" s="512"/>
      <c r="T454" s="512"/>
      <c r="U454" s="512"/>
      <c r="V454" s="512"/>
      <c r="W454" s="512"/>
      <c r="X454" s="512"/>
      <c r="Y454" s="512"/>
      <c r="Z454" s="512"/>
      <c r="AA454" s="512"/>
      <c r="AB454" s="512"/>
      <c r="AC454" s="512"/>
      <c r="AD454" s="512"/>
      <c r="AE454" s="512"/>
      <c r="AF454" s="512"/>
      <c r="AG454" s="512"/>
      <c r="AH454" s="512"/>
      <c r="AI454" s="512"/>
      <c r="AJ454" s="512"/>
      <c r="AK454" s="512"/>
      <c r="AL454" s="512"/>
      <c r="AM454" s="512"/>
      <c r="AN454" s="512"/>
      <c r="AO454" s="512"/>
      <c r="AP454" s="512"/>
      <c r="AQ454" s="512"/>
      <c r="AR454" s="512"/>
      <c r="AS454" s="512"/>
      <c r="AT454" s="512"/>
      <c r="AU454" s="512"/>
      <c r="AV454" s="512"/>
      <c r="AW454" s="512"/>
      <c r="AX454" s="512"/>
      <c r="AY454" s="512"/>
      <c r="AZ454" s="512"/>
      <c r="BA454" s="512"/>
      <c r="BB454" s="512"/>
      <c r="BC454" s="512"/>
      <c r="BD454" s="512">
        <v>2</v>
      </c>
      <c r="BE454" s="512"/>
      <c r="BF454" s="512"/>
      <c r="BG454" s="512"/>
      <c r="BH454" s="512"/>
      <c r="BI454" s="512"/>
      <c r="BJ454" s="512"/>
      <c r="BK454" s="512"/>
      <c r="BL454" s="512"/>
      <c r="BM454" s="512"/>
      <c r="BN454" s="512"/>
      <c r="BO454" s="512"/>
      <c r="BP454" s="512"/>
      <c r="BQ454" s="512"/>
      <c r="BR454" s="512"/>
      <c r="BS454" s="512"/>
      <c r="BT454" s="516">
        <v>3</v>
      </c>
      <c r="BU454" s="517"/>
      <c r="BV454" s="517"/>
      <c r="BW454" s="517"/>
      <c r="BX454" s="517"/>
      <c r="BY454" s="517"/>
      <c r="BZ454" s="517"/>
      <c r="CA454" s="517"/>
      <c r="CB454" s="517"/>
      <c r="CC454" s="517"/>
      <c r="CD454" s="517"/>
      <c r="CE454" s="517"/>
      <c r="CF454" s="517"/>
      <c r="CG454" s="517"/>
      <c r="CH454" s="517"/>
      <c r="CI454" s="518"/>
      <c r="CJ454" s="516">
        <v>4</v>
      </c>
      <c r="CK454" s="517"/>
      <c r="CL454" s="517"/>
      <c r="CM454" s="517"/>
      <c r="CN454" s="517"/>
      <c r="CO454" s="517"/>
      <c r="CP454" s="517"/>
      <c r="CQ454" s="517"/>
      <c r="CR454" s="517"/>
      <c r="CS454" s="517"/>
      <c r="CT454" s="517"/>
      <c r="CU454" s="517"/>
      <c r="CV454" s="517"/>
      <c r="CW454" s="517"/>
      <c r="CX454" s="517"/>
      <c r="CY454" s="517"/>
      <c r="CZ454" s="518"/>
      <c r="DA454" s="107"/>
      <c r="DB454" s="107"/>
      <c r="DC454" s="107"/>
      <c r="DD454" s="107"/>
      <c r="DE454" s="107"/>
    </row>
    <row r="455" spans="1:109" ht="12.75" customHeight="1">
      <c r="A455" s="475" t="s">
        <v>208</v>
      </c>
      <c r="B455" s="475"/>
      <c r="C455" s="475"/>
      <c r="D455" s="475"/>
      <c r="E455" s="475"/>
      <c r="F455" s="475"/>
      <c r="G455" s="475"/>
      <c r="H455" s="484" t="s">
        <v>405</v>
      </c>
      <c r="I455" s="484"/>
      <c r="J455" s="484"/>
      <c r="K455" s="484"/>
      <c r="L455" s="484"/>
      <c r="M455" s="484"/>
      <c r="N455" s="484"/>
      <c r="O455" s="484"/>
      <c r="P455" s="484"/>
      <c r="Q455" s="484"/>
      <c r="R455" s="484"/>
      <c r="S455" s="484"/>
      <c r="T455" s="484"/>
      <c r="U455" s="484"/>
      <c r="V455" s="484"/>
      <c r="W455" s="484"/>
      <c r="X455" s="484"/>
      <c r="Y455" s="484"/>
      <c r="Z455" s="484"/>
      <c r="AA455" s="484"/>
      <c r="AB455" s="484"/>
      <c r="AC455" s="484"/>
      <c r="AD455" s="484"/>
      <c r="AE455" s="484"/>
      <c r="AF455" s="484"/>
      <c r="AG455" s="484"/>
      <c r="AH455" s="484"/>
      <c r="AI455" s="484"/>
      <c r="AJ455" s="484"/>
      <c r="AK455" s="484"/>
      <c r="AL455" s="484"/>
      <c r="AM455" s="484"/>
      <c r="AN455" s="484"/>
      <c r="AO455" s="484"/>
      <c r="AP455" s="484"/>
      <c r="AQ455" s="484"/>
      <c r="AR455" s="484"/>
      <c r="AS455" s="484"/>
      <c r="AT455" s="484"/>
      <c r="AU455" s="484"/>
      <c r="AV455" s="484"/>
      <c r="AW455" s="484"/>
      <c r="AX455" s="484"/>
      <c r="AY455" s="484"/>
      <c r="AZ455" s="484"/>
      <c r="BA455" s="484"/>
      <c r="BB455" s="484"/>
      <c r="BC455" s="484"/>
      <c r="BD455" s="478">
        <v>3199</v>
      </c>
      <c r="BE455" s="479"/>
      <c r="BF455" s="479"/>
      <c r="BG455" s="479"/>
      <c r="BH455" s="479"/>
      <c r="BI455" s="479"/>
      <c r="BJ455" s="479"/>
      <c r="BK455" s="479"/>
      <c r="BL455" s="479"/>
      <c r="BM455" s="479"/>
      <c r="BN455" s="479"/>
      <c r="BO455" s="479"/>
      <c r="BP455" s="479"/>
      <c r="BQ455" s="479"/>
      <c r="BR455" s="479"/>
      <c r="BS455" s="480"/>
      <c r="BT455" s="478">
        <v>164.31</v>
      </c>
      <c r="BU455" s="479"/>
      <c r="BV455" s="479"/>
      <c r="BW455" s="479"/>
      <c r="BX455" s="479"/>
      <c r="BY455" s="479"/>
      <c r="BZ455" s="479"/>
      <c r="CA455" s="479"/>
      <c r="CB455" s="479"/>
      <c r="CC455" s="479"/>
      <c r="CD455" s="479"/>
      <c r="CE455" s="479"/>
      <c r="CF455" s="479"/>
      <c r="CG455" s="479"/>
      <c r="CH455" s="479"/>
      <c r="CI455" s="480"/>
      <c r="CJ455" s="478">
        <v>488995.63</v>
      </c>
      <c r="CK455" s="479"/>
      <c r="CL455" s="479"/>
      <c r="CM455" s="479"/>
      <c r="CN455" s="479"/>
      <c r="CO455" s="479"/>
      <c r="CP455" s="479"/>
      <c r="CQ455" s="479"/>
      <c r="CR455" s="479"/>
      <c r="CS455" s="479"/>
      <c r="CT455" s="479"/>
      <c r="CU455" s="479"/>
      <c r="CV455" s="479"/>
      <c r="CW455" s="479"/>
      <c r="CX455" s="479"/>
      <c r="CY455" s="479"/>
      <c r="CZ455" s="480"/>
      <c r="DA455" s="107"/>
      <c r="DB455" s="107"/>
      <c r="DC455" s="107"/>
      <c r="DD455" s="107"/>
      <c r="DE455" s="107"/>
    </row>
    <row r="456" spans="1:109" ht="12.75" customHeight="1">
      <c r="A456" s="475" t="s">
        <v>208</v>
      </c>
      <c r="B456" s="475"/>
      <c r="C456" s="475"/>
      <c r="D456" s="475"/>
      <c r="E456" s="475"/>
      <c r="F456" s="475"/>
      <c r="G456" s="475"/>
      <c r="H456" s="484"/>
      <c r="I456" s="484"/>
      <c r="J456" s="484"/>
      <c r="K456" s="484"/>
      <c r="L456" s="484"/>
      <c r="M456" s="484"/>
      <c r="N456" s="484"/>
      <c r="O456" s="484"/>
      <c r="P456" s="484"/>
      <c r="Q456" s="484"/>
      <c r="R456" s="484"/>
      <c r="S456" s="484"/>
      <c r="T456" s="484"/>
      <c r="U456" s="484"/>
      <c r="V456" s="484"/>
      <c r="W456" s="484"/>
      <c r="X456" s="484"/>
      <c r="Y456" s="484"/>
      <c r="Z456" s="484"/>
      <c r="AA456" s="484"/>
      <c r="AB456" s="484"/>
      <c r="AC456" s="484"/>
      <c r="AD456" s="484"/>
      <c r="AE456" s="484"/>
      <c r="AF456" s="484"/>
      <c r="AG456" s="484"/>
      <c r="AH456" s="484"/>
      <c r="AI456" s="484"/>
      <c r="AJ456" s="484"/>
      <c r="AK456" s="484"/>
      <c r="AL456" s="484"/>
      <c r="AM456" s="484"/>
      <c r="AN456" s="484"/>
      <c r="AO456" s="484"/>
      <c r="AP456" s="484"/>
      <c r="AQ456" s="484"/>
      <c r="AR456" s="484"/>
      <c r="AS456" s="484"/>
      <c r="AT456" s="484"/>
      <c r="AU456" s="484"/>
      <c r="AV456" s="484"/>
      <c r="AW456" s="484"/>
      <c r="AX456" s="484"/>
      <c r="AY456" s="484"/>
      <c r="AZ456" s="484"/>
      <c r="BA456" s="484"/>
      <c r="BB456" s="484"/>
      <c r="BC456" s="484"/>
      <c r="BD456" s="477"/>
      <c r="BE456" s="477"/>
      <c r="BF456" s="477"/>
      <c r="BG456" s="477"/>
      <c r="BH456" s="477"/>
      <c r="BI456" s="477"/>
      <c r="BJ456" s="477"/>
      <c r="BK456" s="477"/>
      <c r="BL456" s="477"/>
      <c r="BM456" s="477"/>
      <c r="BN456" s="477"/>
      <c r="BO456" s="477"/>
      <c r="BP456" s="477"/>
      <c r="BQ456" s="477"/>
      <c r="BR456" s="477"/>
      <c r="BS456" s="477"/>
      <c r="BT456" s="478"/>
      <c r="BU456" s="479"/>
      <c r="BV456" s="479"/>
      <c r="BW456" s="479"/>
      <c r="BX456" s="479"/>
      <c r="BY456" s="479"/>
      <c r="BZ456" s="479"/>
      <c r="CA456" s="479"/>
      <c r="CB456" s="479"/>
      <c r="CC456" s="479"/>
      <c r="CD456" s="479"/>
      <c r="CE456" s="479"/>
      <c r="CF456" s="479"/>
      <c r="CG456" s="479"/>
      <c r="CH456" s="479"/>
      <c r="CI456" s="480"/>
      <c r="CJ456" s="478"/>
      <c r="CK456" s="479"/>
      <c r="CL456" s="479"/>
      <c r="CM456" s="479"/>
      <c r="CN456" s="479"/>
      <c r="CO456" s="479"/>
      <c r="CP456" s="479"/>
      <c r="CQ456" s="479"/>
      <c r="CR456" s="479"/>
      <c r="CS456" s="479"/>
      <c r="CT456" s="479"/>
      <c r="CU456" s="479"/>
      <c r="CV456" s="479"/>
      <c r="CW456" s="479"/>
      <c r="CX456" s="479"/>
      <c r="CY456" s="479"/>
      <c r="CZ456" s="480"/>
      <c r="DA456" s="107"/>
      <c r="DB456" s="107"/>
      <c r="DC456" s="107"/>
      <c r="DD456" s="107"/>
      <c r="DE456" s="107"/>
    </row>
    <row r="457" spans="1:109" ht="12.75" customHeight="1">
      <c r="A457" s="475"/>
      <c r="B457" s="475"/>
      <c r="C457" s="475"/>
      <c r="D457" s="475"/>
      <c r="E457" s="475"/>
      <c r="F457" s="475"/>
      <c r="G457" s="475"/>
      <c r="H457" s="476" t="s">
        <v>209</v>
      </c>
      <c r="I457" s="476"/>
      <c r="J457" s="476"/>
      <c r="K457" s="476"/>
      <c r="L457" s="476"/>
      <c r="M457" s="476"/>
      <c r="N457" s="476"/>
      <c r="O457" s="476"/>
      <c r="P457" s="476"/>
      <c r="Q457" s="476"/>
      <c r="R457" s="476"/>
      <c r="S457" s="476"/>
      <c r="T457" s="476"/>
      <c r="U457" s="476"/>
      <c r="V457" s="476"/>
      <c r="W457" s="476"/>
      <c r="X457" s="476"/>
      <c r="Y457" s="476"/>
      <c r="Z457" s="476"/>
      <c r="AA457" s="476"/>
      <c r="AB457" s="476"/>
      <c r="AC457" s="476"/>
      <c r="AD457" s="476"/>
      <c r="AE457" s="476"/>
      <c r="AF457" s="476"/>
      <c r="AG457" s="476"/>
      <c r="AH457" s="476"/>
      <c r="AI457" s="476"/>
      <c r="AJ457" s="476"/>
      <c r="AK457" s="476"/>
      <c r="AL457" s="476"/>
      <c r="AM457" s="476"/>
      <c r="AN457" s="476"/>
      <c r="AO457" s="476"/>
      <c r="AP457" s="476"/>
      <c r="AQ457" s="476"/>
      <c r="AR457" s="476"/>
      <c r="AS457" s="476"/>
      <c r="AT457" s="476"/>
      <c r="AU457" s="476"/>
      <c r="AV457" s="476"/>
      <c r="AW457" s="476"/>
      <c r="AX457" s="476"/>
      <c r="AY457" s="476"/>
      <c r="AZ457" s="476"/>
      <c r="BA457" s="476"/>
      <c r="BB457" s="476"/>
      <c r="BC457" s="476"/>
      <c r="BD457" s="478"/>
      <c r="BE457" s="479"/>
      <c r="BF457" s="479"/>
      <c r="BG457" s="479"/>
      <c r="BH457" s="479"/>
      <c r="BI457" s="479"/>
      <c r="BJ457" s="479"/>
      <c r="BK457" s="479"/>
      <c r="BL457" s="479"/>
      <c r="BM457" s="479"/>
      <c r="BN457" s="479"/>
      <c r="BO457" s="479"/>
      <c r="BP457" s="479"/>
      <c r="BQ457" s="479"/>
      <c r="BR457" s="479"/>
      <c r="BS457" s="480"/>
      <c r="BT457" s="478" t="s">
        <v>210</v>
      </c>
      <c r="BU457" s="479"/>
      <c r="BV457" s="479"/>
      <c r="BW457" s="479"/>
      <c r="BX457" s="479"/>
      <c r="BY457" s="479"/>
      <c r="BZ457" s="479"/>
      <c r="CA457" s="479"/>
      <c r="CB457" s="479"/>
      <c r="CC457" s="479"/>
      <c r="CD457" s="479"/>
      <c r="CE457" s="479"/>
      <c r="CF457" s="479"/>
      <c r="CG457" s="479"/>
      <c r="CH457" s="479"/>
      <c r="CI457" s="480"/>
      <c r="CJ457" s="608">
        <f>CJ455+CJ456</f>
        <v>488995.63</v>
      </c>
      <c r="CK457" s="609"/>
      <c r="CL457" s="609"/>
      <c r="CM457" s="609"/>
      <c r="CN457" s="609"/>
      <c r="CO457" s="609"/>
      <c r="CP457" s="609"/>
      <c r="CQ457" s="609"/>
      <c r="CR457" s="609"/>
      <c r="CS457" s="609"/>
      <c r="CT457" s="609"/>
      <c r="CU457" s="609"/>
      <c r="CV457" s="609"/>
      <c r="CW457" s="609"/>
      <c r="CX457" s="609"/>
      <c r="CY457" s="609"/>
      <c r="CZ457" s="610"/>
      <c r="DA457" s="107"/>
      <c r="DB457" s="107">
        <f>CJ457</f>
        <v>488995.63</v>
      </c>
      <c r="DC457" s="107"/>
      <c r="DD457" s="107"/>
      <c r="DE457" s="107"/>
    </row>
    <row r="458" spans="1:109" ht="12.75" customHeight="1">
      <c r="A458" s="519" t="s">
        <v>403</v>
      </c>
      <c r="B458" s="519"/>
      <c r="C458" s="519"/>
      <c r="D458" s="519"/>
      <c r="E458" s="519"/>
      <c r="F458" s="519"/>
      <c r="G458" s="519"/>
      <c r="H458" s="519"/>
      <c r="I458" s="519"/>
      <c r="J458" s="519"/>
      <c r="K458" s="519"/>
      <c r="L458" s="519"/>
      <c r="M458" s="519"/>
      <c r="N458" s="519"/>
      <c r="O458" s="519"/>
      <c r="P458" s="519"/>
      <c r="Q458" s="519"/>
      <c r="R458" s="519"/>
      <c r="S458" s="519"/>
      <c r="T458" s="519"/>
      <c r="U458" s="519"/>
      <c r="V458" s="519"/>
      <c r="W458" s="519"/>
      <c r="X458" s="519"/>
      <c r="Y458" s="519"/>
      <c r="Z458" s="519"/>
      <c r="AA458" s="519"/>
      <c r="AB458" s="519"/>
      <c r="AC458" s="519"/>
      <c r="AD458" s="519"/>
      <c r="AE458" s="519"/>
      <c r="AF458" s="519"/>
      <c r="AG458" s="519"/>
      <c r="AH458" s="519"/>
      <c r="AI458" s="519"/>
      <c r="AJ458" s="519"/>
      <c r="AK458" s="519"/>
      <c r="AL458" s="519"/>
      <c r="AM458" s="519"/>
      <c r="AN458" s="519"/>
      <c r="AO458" s="519"/>
      <c r="AP458" s="519"/>
      <c r="AQ458" s="519"/>
      <c r="AR458" s="519"/>
      <c r="AS458" s="519"/>
      <c r="AT458" s="519"/>
      <c r="AU458" s="519"/>
      <c r="AV458" s="519"/>
      <c r="AW458" s="519"/>
      <c r="AX458" s="519"/>
      <c r="AY458" s="519"/>
      <c r="AZ458" s="519"/>
      <c r="BA458" s="519"/>
      <c r="BB458" s="519"/>
      <c r="BC458" s="519"/>
      <c r="BD458" s="519"/>
      <c r="BE458" s="519"/>
      <c r="BF458" s="519"/>
      <c r="BG458" s="519"/>
      <c r="BH458" s="519"/>
      <c r="BI458" s="519"/>
      <c r="BJ458" s="519"/>
      <c r="BK458" s="519"/>
      <c r="BL458" s="519"/>
      <c r="BM458" s="519"/>
      <c r="BN458" s="519"/>
      <c r="BO458" s="519"/>
      <c r="BP458" s="519"/>
      <c r="BQ458" s="519"/>
      <c r="BR458" s="519"/>
      <c r="BS458" s="519"/>
      <c r="BT458" s="519"/>
      <c r="BU458" s="519"/>
      <c r="BV458" s="519"/>
      <c r="BW458" s="519"/>
      <c r="BX458" s="519"/>
      <c r="BY458" s="519"/>
      <c r="BZ458" s="519"/>
      <c r="CA458" s="519"/>
      <c r="CB458" s="519"/>
      <c r="CC458" s="519"/>
      <c r="CD458" s="519"/>
      <c r="CE458" s="519"/>
      <c r="CF458" s="519"/>
      <c r="CG458" s="519"/>
      <c r="CH458" s="519"/>
      <c r="CI458" s="519"/>
      <c r="CJ458" s="519"/>
      <c r="CK458" s="519"/>
      <c r="CL458" s="519"/>
      <c r="CM458" s="519"/>
      <c r="CN458" s="519"/>
      <c r="CO458" s="519"/>
      <c r="CP458" s="519"/>
      <c r="CQ458" s="519"/>
      <c r="CR458" s="519"/>
      <c r="CS458" s="519"/>
      <c r="CT458" s="519"/>
      <c r="CU458" s="519"/>
      <c r="CV458" s="519"/>
      <c r="CW458" s="519"/>
      <c r="CX458" s="519"/>
      <c r="CY458" s="519"/>
      <c r="CZ458" s="519"/>
      <c r="DA458" s="519"/>
      <c r="DB458" s="107"/>
      <c r="DC458" s="107"/>
      <c r="DD458" s="107"/>
      <c r="DE458" s="107"/>
    </row>
    <row r="459" spans="1:109" ht="12.75" customHeight="1">
      <c r="A459" s="519" t="s">
        <v>404</v>
      </c>
      <c r="B459" s="519"/>
      <c r="C459" s="519"/>
      <c r="D459" s="519"/>
      <c r="E459" s="519"/>
      <c r="F459" s="519"/>
      <c r="G459" s="519"/>
      <c r="H459" s="519"/>
      <c r="I459" s="519"/>
      <c r="J459" s="519"/>
      <c r="K459" s="519"/>
      <c r="L459" s="519"/>
      <c r="M459" s="519"/>
      <c r="N459" s="519"/>
      <c r="O459" s="519"/>
      <c r="P459" s="519"/>
      <c r="Q459" s="519"/>
      <c r="R459" s="519"/>
      <c r="S459" s="519"/>
      <c r="T459" s="519"/>
      <c r="U459" s="519"/>
      <c r="V459" s="519"/>
      <c r="W459" s="519"/>
      <c r="X459" s="519"/>
      <c r="Y459" s="519"/>
      <c r="Z459" s="519"/>
      <c r="AA459" s="519"/>
      <c r="AB459" s="519"/>
      <c r="AC459" s="519"/>
      <c r="AD459" s="519"/>
      <c r="AE459" s="519"/>
      <c r="AF459" s="519"/>
      <c r="AG459" s="519"/>
      <c r="AH459" s="519"/>
      <c r="AI459" s="519"/>
      <c r="AJ459" s="519"/>
      <c r="AK459" s="519"/>
      <c r="AL459" s="519"/>
      <c r="AM459" s="519"/>
      <c r="AN459" s="519"/>
      <c r="AO459" s="519"/>
      <c r="AP459" s="519"/>
      <c r="AQ459" s="519"/>
      <c r="AR459" s="519"/>
      <c r="AS459" s="519"/>
      <c r="AT459" s="519"/>
      <c r="AU459" s="519"/>
      <c r="AV459" s="519"/>
      <c r="AW459" s="519"/>
      <c r="AX459" s="519"/>
      <c r="AY459" s="519"/>
      <c r="AZ459" s="519"/>
      <c r="BA459" s="519"/>
      <c r="BB459" s="519"/>
      <c r="BC459" s="519"/>
      <c r="BD459" s="519"/>
      <c r="BE459" s="519"/>
      <c r="BF459" s="519"/>
      <c r="BG459" s="519"/>
      <c r="BH459" s="519"/>
      <c r="BI459" s="519"/>
      <c r="BJ459" s="519"/>
      <c r="BK459" s="519"/>
      <c r="BL459" s="519"/>
      <c r="BM459" s="519"/>
      <c r="BN459" s="519"/>
      <c r="BO459" s="519"/>
      <c r="BP459" s="519"/>
      <c r="BQ459" s="519"/>
      <c r="BR459" s="519"/>
      <c r="BS459" s="519"/>
      <c r="BT459" s="519"/>
      <c r="BU459" s="519"/>
      <c r="BV459" s="519"/>
      <c r="BW459" s="519"/>
      <c r="BX459" s="519"/>
      <c r="BY459" s="519"/>
      <c r="BZ459" s="519"/>
      <c r="CA459" s="519"/>
      <c r="CB459" s="519"/>
      <c r="CC459" s="519"/>
      <c r="CD459" s="519"/>
      <c r="CE459" s="519"/>
      <c r="CF459" s="519"/>
      <c r="CG459" s="519"/>
      <c r="CH459" s="519"/>
      <c r="CI459" s="519"/>
      <c r="CJ459" s="519"/>
      <c r="CK459" s="519"/>
      <c r="CL459" s="519"/>
      <c r="CM459" s="519"/>
      <c r="CN459" s="519"/>
      <c r="CO459" s="519"/>
      <c r="CP459" s="519"/>
      <c r="CQ459" s="519"/>
      <c r="CR459" s="519"/>
      <c r="CS459" s="519"/>
      <c r="CT459" s="519"/>
      <c r="CU459" s="519"/>
      <c r="CV459" s="519"/>
      <c r="CW459" s="519"/>
      <c r="CX459" s="519"/>
      <c r="CY459" s="519"/>
      <c r="CZ459" s="519"/>
      <c r="DA459" s="519"/>
      <c r="DB459" s="107"/>
      <c r="DC459" s="107"/>
      <c r="DD459" s="107"/>
      <c r="DE459" s="107"/>
    </row>
    <row r="460" spans="1:109" ht="12.75" customHeight="1">
      <c r="A460" s="519" t="s">
        <v>406</v>
      </c>
      <c r="B460" s="519"/>
      <c r="C460" s="519"/>
      <c r="D460" s="519"/>
      <c r="E460" s="519"/>
      <c r="F460" s="519"/>
      <c r="G460" s="519"/>
      <c r="H460" s="519"/>
      <c r="I460" s="519"/>
      <c r="J460" s="519"/>
      <c r="K460" s="519"/>
      <c r="L460" s="519"/>
      <c r="M460" s="519"/>
      <c r="N460" s="519"/>
      <c r="O460" s="519"/>
      <c r="P460" s="519"/>
      <c r="Q460" s="519"/>
      <c r="R460" s="519"/>
      <c r="S460" s="519"/>
      <c r="T460" s="519"/>
      <c r="U460" s="519"/>
      <c r="V460" s="519"/>
      <c r="W460" s="519"/>
      <c r="X460" s="519"/>
      <c r="Y460" s="519"/>
      <c r="Z460" s="519"/>
      <c r="AA460" s="519"/>
      <c r="AB460" s="519"/>
      <c r="AC460" s="519"/>
      <c r="AD460" s="519"/>
      <c r="AE460" s="519"/>
      <c r="AF460" s="519"/>
      <c r="AG460" s="519"/>
      <c r="AH460" s="519"/>
      <c r="AI460" s="519"/>
      <c r="AJ460" s="519"/>
      <c r="AK460" s="519"/>
      <c r="AL460" s="519"/>
      <c r="AM460" s="519"/>
      <c r="AN460" s="519"/>
      <c r="AO460" s="519"/>
      <c r="AP460" s="519"/>
      <c r="AQ460" s="519"/>
      <c r="AR460" s="519"/>
      <c r="AS460" s="519"/>
      <c r="AT460" s="519"/>
      <c r="AU460" s="519"/>
      <c r="AV460" s="519"/>
      <c r="AW460" s="519"/>
      <c r="AX460" s="519"/>
      <c r="AY460" s="519"/>
      <c r="AZ460" s="519"/>
      <c r="BA460" s="519"/>
      <c r="BB460" s="519"/>
      <c r="BC460" s="519"/>
      <c r="BD460" s="519"/>
      <c r="BE460" s="519"/>
      <c r="BF460" s="519"/>
      <c r="BG460" s="519"/>
      <c r="BH460" s="519"/>
      <c r="BI460" s="519"/>
      <c r="BJ460" s="519"/>
      <c r="BK460" s="519"/>
      <c r="BL460" s="519"/>
      <c r="BM460" s="519"/>
      <c r="BN460" s="519"/>
      <c r="BO460" s="519"/>
      <c r="BP460" s="519"/>
      <c r="BQ460" s="519"/>
      <c r="BR460" s="519"/>
      <c r="BS460" s="519"/>
      <c r="BT460" s="519"/>
      <c r="BU460" s="519"/>
      <c r="BV460" s="519"/>
      <c r="BW460" s="519"/>
      <c r="BX460" s="519"/>
      <c r="BY460" s="519"/>
      <c r="BZ460" s="519"/>
      <c r="CA460" s="519"/>
      <c r="CB460" s="519"/>
      <c r="CC460" s="519"/>
      <c r="CD460" s="519"/>
      <c r="CE460" s="519"/>
      <c r="CF460" s="519"/>
      <c r="CG460" s="519"/>
      <c r="CH460" s="519"/>
      <c r="CI460" s="519"/>
      <c r="CJ460" s="519"/>
      <c r="CK460" s="519"/>
      <c r="CL460" s="519"/>
      <c r="CM460" s="519"/>
      <c r="CN460" s="519"/>
      <c r="CO460" s="519"/>
      <c r="CP460" s="519"/>
      <c r="CQ460" s="519"/>
      <c r="CR460" s="519"/>
      <c r="CS460" s="519"/>
      <c r="CT460" s="519"/>
      <c r="CU460" s="519"/>
      <c r="CV460" s="519"/>
      <c r="CW460" s="519"/>
      <c r="CX460" s="519"/>
      <c r="CY460" s="519"/>
      <c r="CZ460" s="519"/>
      <c r="DA460" s="519"/>
      <c r="DB460" s="107"/>
      <c r="DC460" s="107"/>
      <c r="DD460" s="107"/>
      <c r="DE460" s="107"/>
    </row>
    <row r="461" spans="1:109" ht="1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7"/>
      <c r="AZ461" s="107"/>
      <c r="BA461" s="107"/>
      <c r="BB461" s="107"/>
      <c r="BC461" s="107"/>
      <c r="BD461" s="107"/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7"/>
      <c r="BR461" s="107"/>
      <c r="BS461" s="107"/>
      <c r="BT461" s="107"/>
      <c r="BU461" s="107"/>
      <c r="BV461" s="107"/>
      <c r="BW461" s="107"/>
      <c r="BX461" s="107"/>
      <c r="BY461" s="107"/>
      <c r="BZ461" s="107"/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7"/>
      <c r="CS461" s="107"/>
      <c r="CT461" s="107"/>
      <c r="CU461" s="107"/>
      <c r="CV461" s="107"/>
      <c r="CW461" s="107"/>
      <c r="CX461" s="107"/>
      <c r="CY461" s="107"/>
      <c r="CZ461" s="107"/>
      <c r="DA461" s="107"/>
      <c r="DB461" s="107"/>
      <c r="DC461" s="107"/>
      <c r="DD461" s="107"/>
      <c r="DE461" s="107"/>
    </row>
    <row r="462" spans="1:109" ht="12.75" customHeight="1">
      <c r="A462" s="511" t="s">
        <v>202</v>
      </c>
      <c r="B462" s="511"/>
      <c r="C462" s="511"/>
      <c r="D462" s="511"/>
      <c r="E462" s="511"/>
      <c r="F462" s="511"/>
      <c r="G462" s="511"/>
      <c r="H462" s="511" t="s">
        <v>260</v>
      </c>
      <c r="I462" s="511"/>
      <c r="J462" s="511"/>
      <c r="K462" s="511"/>
      <c r="L462" s="511"/>
      <c r="M462" s="511"/>
      <c r="N462" s="511"/>
      <c r="O462" s="511"/>
      <c r="P462" s="511"/>
      <c r="Q462" s="511"/>
      <c r="R462" s="511"/>
      <c r="S462" s="511"/>
      <c r="T462" s="511"/>
      <c r="U462" s="511"/>
      <c r="V462" s="511"/>
      <c r="W462" s="511"/>
      <c r="X462" s="511"/>
      <c r="Y462" s="511"/>
      <c r="Z462" s="511"/>
      <c r="AA462" s="511"/>
      <c r="AB462" s="511"/>
      <c r="AC462" s="511"/>
      <c r="AD462" s="511"/>
      <c r="AE462" s="511"/>
      <c r="AF462" s="511"/>
      <c r="AG462" s="511"/>
      <c r="AH462" s="511"/>
      <c r="AI462" s="511"/>
      <c r="AJ462" s="511"/>
      <c r="AK462" s="511"/>
      <c r="AL462" s="511"/>
      <c r="AM462" s="511"/>
      <c r="AN462" s="511"/>
      <c r="AO462" s="511"/>
      <c r="AP462" s="511"/>
      <c r="AQ462" s="511"/>
      <c r="AR462" s="511"/>
      <c r="AS462" s="511"/>
      <c r="AT462" s="511"/>
      <c r="AU462" s="511"/>
      <c r="AV462" s="511"/>
      <c r="AW462" s="511"/>
      <c r="AX462" s="511"/>
      <c r="AY462" s="511"/>
      <c r="AZ462" s="511"/>
      <c r="BA462" s="511"/>
      <c r="BB462" s="511"/>
      <c r="BC462" s="511"/>
      <c r="BD462" s="511" t="s">
        <v>319</v>
      </c>
      <c r="BE462" s="511"/>
      <c r="BF462" s="511"/>
      <c r="BG462" s="511"/>
      <c r="BH462" s="511"/>
      <c r="BI462" s="511"/>
      <c r="BJ462" s="511"/>
      <c r="BK462" s="511"/>
      <c r="BL462" s="511"/>
      <c r="BM462" s="511"/>
      <c r="BN462" s="511"/>
      <c r="BO462" s="511"/>
      <c r="BP462" s="511"/>
      <c r="BQ462" s="511"/>
      <c r="BR462" s="511"/>
      <c r="BS462" s="511"/>
      <c r="BT462" s="513" t="s">
        <v>389</v>
      </c>
      <c r="BU462" s="514"/>
      <c r="BV462" s="514"/>
      <c r="BW462" s="514"/>
      <c r="BX462" s="514"/>
      <c r="BY462" s="514"/>
      <c r="BZ462" s="514"/>
      <c r="CA462" s="514"/>
      <c r="CB462" s="514"/>
      <c r="CC462" s="514"/>
      <c r="CD462" s="514"/>
      <c r="CE462" s="514"/>
      <c r="CF462" s="514"/>
      <c r="CG462" s="514"/>
      <c r="CH462" s="514"/>
      <c r="CI462" s="515"/>
      <c r="CJ462" s="513" t="s">
        <v>390</v>
      </c>
      <c r="CK462" s="514"/>
      <c r="CL462" s="514"/>
      <c r="CM462" s="514"/>
      <c r="CN462" s="514"/>
      <c r="CO462" s="514"/>
      <c r="CP462" s="514"/>
      <c r="CQ462" s="514"/>
      <c r="CR462" s="514"/>
      <c r="CS462" s="514"/>
      <c r="CT462" s="514"/>
      <c r="CU462" s="514"/>
      <c r="CV462" s="514"/>
      <c r="CW462" s="514"/>
      <c r="CX462" s="514"/>
      <c r="CY462" s="514"/>
      <c r="CZ462" s="515"/>
      <c r="DA462" s="107"/>
      <c r="DB462" s="107"/>
      <c r="DC462" s="107"/>
      <c r="DD462" s="107"/>
      <c r="DE462" s="107"/>
    </row>
    <row r="463" spans="1:109" ht="15">
      <c r="A463" s="512"/>
      <c r="B463" s="512"/>
      <c r="C463" s="512"/>
      <c r="D463" s="512"/>
      <c r="E463" s="512"/>
      <c r="F463" s="512"/>
      <c r="G463" s="512"/>
      <c r="H463" s="512">
        <v>1</v>
      </c>
      <c r="I463" s="512"/>
      <c r="J463" s="512"/>
      <c r="K463" s="512"/>
      <c r="L463" s="512"/>
      <c r="M463" s="512"/>
      <c r="N463" s="512"/>
      <c r="O463" s="512"/>
      <c r="P463" s="512"/>
      <c r="Q463" s="512"/>
      <c r="R463" s="512"/>
      <c r="S463" s="512"/>
      <c r="T463" s="512"/>
      <c r="U463" s="512"/>
      <c r="V463" s="512"/>
      <c r="W463" s="512"/>
      <c r="X463" s="512"/>
      <c r="Y463" s="512"/>
      <c r="Z463" s="512"/>
      <c r="AA463" s="512"/>
      <c r="AB463" s="512"/>
      <c r="AC463" s="512"/>
      <c r="AD463" s="512"/>
      <c r="AE463" s="512"/>
      <c r="AF463" s="512"/>
      <c r="AG463" s="512"/>
      <c r="AH463" s="512"/>
      <c r="AI463" s="512"/>
      <c r="AJ463" s="512"/>
      <c r="AK463" s="512"/>
      <c r="AL463" s="512"/>
      <c r="AM463" s="512"/>
      <c r="AN463" s="512"/>
      <c r="AO463" s="512"/>
      <c r="AP463" s="512"/>
      <c r="AQ463" s="512"/>
      <c r="AR463" s="512"/>
      <c r="AS463" s="512"/>
      <c r="AT463" s="512"/>
      <c r="AU463" s="512"/>
      <c r="AV463" s="512"/>
      <c r="AW463" s="512"/>
      <c r="AX463" s="512"/>
      <c r="AY463" s="512"/>
      <c r="AZ463" s="512"/>
      <c r="BA463" s="512"/>
      <c r="BB463" s="512"/>
      <c r="BC463" s="512"/>
      <c r="BD463" s="512">
        <v>2</v>
      </c>
      <c r="BE463" s="512"/>
      <c r="BF463" s="512"/>
      <c r="BG463" s="512"/>
      <c r="BH463" s="512"/>
      <c r="BI463" s="512"/>
      <c r="BJ463" s="512"/>
      <c r="BK463" s="512"/>
      <c r="BL463" s="512"/>
      <c r="BM463" s="512"/>
      <c r="BN463" s="512"/>
      <c r="BO463" s="512"/>
      <c r="BP463" s="512"/>
      <c r="BQ463" s="512"/>
      <c r="BR463" s="512"/>
      <c r="BS463" s="512"/>
      <c r="BT463" s="516">
        <v>3</v>
      </c>
      <c r="BU463" s="517"/>
      <c r="BV463" s="517"/>
      <c r="BW463" s="517"/>
      <c r="BX463" s="517"/>
      <c r="BY463" s="517"/>
      <c r="BZ463" s="517"/>
      <c r="CA463" s="517"/>
      <c r="CB463" s="517"/>
      <c r="CC463" s="517"/>
      <c r="CD463" s="517"/>
      <c r="CE463" s="517"/>
      <c r="CF463" s="517"/>
      <c r="CG463" s="517"/>
      <c r="CH463" s="517"/>
      <c r="CI463" s="518"/>
      <c r="CJ463" s="516">
        <v>4</v>
      </c>
      <c r="CK463" s="517"/>
      <c r="CL463" s="517"/>
      <c r="CM463" s="517"/>
      <c r="CN463" s="517"/>
      <c r="CO463" s="517"/>
      <c r="CP463" s="517"/>
      <c r="CQ463" s="517"/>
      <c r="CR463" s="517"/>
      <c r="CS463" s="517"/>
      <c r="CT463" s="517"/>
      <c r="CU463" s="517"/>
      <c r="CV463" s="517"/>
      <c r="CW463" s="517"/>
      <c r="CX463" s="517"/>
      <c r="CY463" s="517"/>
      <c r="CZ463" s="518"/>
      <c r="DA463" s="107"/>
      <c r="DB463" s="107"/>
      <c r="DC463" s="107"/>
      <c r="DD463" s="107"/>
      <c r="DE463" s="107"/>
    </row>
    <row r="464" spans="1:109" ht="12.75" customHeight="1">
      <c r="A464" s="475" t="s">
        <v>208</v>
      </c>
      <c r="B464" s="475"/>
      <c r="C464" s="475"/>
      <c r="D464" s="475"/>
      <c r="E464" s="475"/>
      <c r="F464" s="475"/>
      <c r="G464" s="475"/>
      <c r="H464" s="484" t="s">
        <v>405</v>
      </c>
      <c r="I464" s="484"/>
      <c r="J464" s="484"/>
      <c r="K464" s="484"/>
      <c r="L464" s="484"/>
      <c r="M464" s="484"/>
      <c r="N464" s="484"/>
      <c r="O464" s="484"/>
      <c r="P464" s="484"/>
      <c r="Q464" s="484"/>
      <c r="R464" s="484"/>
      <c r="S464" s="484"/>
      <c r="T464" s="484"/>
      <c r="U464" s="484"/>
      <c r="V464" s="484"/>
      <c r="W464" s="484"/>
      <c r="X464" s="484"/>
      <c r="Y464" s="484"/>
      <c r="Z464" s="484"/>
      <c r="AA464" s="484"/>
      <c r="AB464" s="484"/>
      <c r="AC464" s="484"/>
      <c r="AD464" s="484"/>
      <c r="AE464" s="484"/>
      <c r="AF464" s="484"/>
      <c r="AG464" s="484"/>
      <c r="AH464" s="484"/>
      <c r="AI464" s="484"/>
      <c r="AJ464" s="484"/>
      <c r="AK464" s="484"/>
      <c r="AL464" s="484"/>
      <c r="AM464" s="484"/>
      <c r="AN464" s="484"/>
      <c r="AO464" s="484"/>
      <c r="AP464" s="484"/>
      <c r="AQ464" s="484"/>
      <c r="AR464" s="484"/>
      <c r="AS464" s="484"/>
      <c r="AT464" s="484"/>
      <c r="AU464" s="484"/>
      <c r="AV464" s="484"/>
      <c r="AW464" s="484"/>
      <c r="AX464" s="484"/>
      <c r="AY464" s="484"/>
      <c r="AZ464" s="484"/>
      <c r="BA464" s="484"/>
      <c r="BB464" s="484"/>
      <c r="BC464" s="484"/>
      <c r="BD464" s="478">
        <v>1</v>
      </c>
      <c r="BE464" s="479"/>
      <c r="BF464" s="479"/>
      <c r="BG464" s="479"/>
      <c r="BH464" s="479"/>
      <c r="BI464" s="479"/>
      <c r="BJ464" s="479"/>
      <c r="BK464" s="479"/>
      <c r="BL464" s="479"/>
      <c r="BM464" s="479"/>
      <c r="BN464" s="479"/>
      <c r="BO464" s="479"/>
      <c r="BP464" s="479"/>
      <c r="BQ464" s="479"/>
      <c r="BR464" s="479"/>
      <c r="BS464" s="480"/>
      <c r="BT464" s="478">
        <f>48368.1+14784</f>
        <v>63152.1</v>
      </c>
      <c r="BU464" s="479"/>
      <c r="BV464" s="479"/>
      <c r="BW464" s="479"/>
      <c r="BX464" s="479"/>
      <c r="BY464" s="479"/>
      <c r="BZ464" s="479"/>
      <c r="CA464" s="479"/>
      <c r="CB464" s="479"/>
      <c r="CC464" s="479"/>
      <c r="CD464" s="479"/>
      <c r="CE464" s="479"/>
      <c r="CF464" s="479"/>
      <c r="CG464" s="479"/>
      <c r="CH464" s="479"/>
      <c r="CI464" s="480"/>
      <c r="CJ464" s="478">
        <f>BD464*BT464</f>
        <v>63152.1</v>
      </c>
      <c r="CK464" s="479"/>
      <c r="CL464" s="479"/>
      <c r="CM464" s="479"/>
      <c r="CN464" s="479"/>
      <c r="CO464" s="479"/>
      <c r="CP464" s="479"/>
      <c r="CQ464" s="479"/>
      <c r="CR464" s="479"/>
      <c r="CS464" s="479"/>
      <c r="CT464" s="479"/>
      <c r="CU464" s="479"/>
      <c r="CV464" s="479"/>
      <c r="CW464" s="479"/>
      <c r="CX464" s="479"/>
      <c r="CY464" s="479"/>
      <c r="CZ464" s="480"/>
      <c r="DA464" s="107"/>
      <c r="DB464" s="107"/>
      <c r="DC464" s="107"/>
      <c r="DD464" s="107"/>
      <c r="DE464" s="107"/>
    </row>
    <row r="465" spans="1:109" ht="12.75" customHeight="1">
      <c r="A465" s="475"/>
      <c r="B465" s="475"/>
      <c r="C465" s="475"/>
      <c r="D465" s="475"/>
      <c r="E465" s="475"/>
      <c r="F465" s="475"/>
      <c r="G465" s="475"/>
      <c r="H465" s="476" t="s">
        <v>209</v>
      </c>
      <c r="I465" s="476"/>
      <c r="J465" s="476"/>
      <c r="K465" s="476"/>
      <c r="L465" s="476"/>
      <c r="M465" s="476"/>
      <c r="N465" s="476"/>
      <c r="O465" s="476"/>
      <c r="P465" s="476"/>
      <c r="Q465" s="476"/>
      <c r="R465" s="476"/>
      <c r="S465" s="476"/>
      <c r="T465" s="476"/>
      <c r="U465" s="476"/>
      <c r="V465" s="476"/>
      <c r="W465" s="476"/>
      <c r="X465" s="476"/>
      <c r="Y465" s="476"/>
      <c r="Z465" s="476"/>
      <c r="AA465" s="476"/>
      <c r="AB465" s="476"/>
      <c r="AC465" s="476"/>
      <c r="AD465" s="476"/>
      <c r="AE465" s="476"/>
      <c r="AF465" s="476"/>
      <c r="AG465" s="476"/>
      <c r="AH465" s="476"/>
      <c r="AI465" s="476"/>
      <c r="AJ465" s="476"/>
      <c r="AK465" s="476"/>
      <c r="AL465" s="476"/>
      <c r="AM465" s="476"/>
      <c r="AN465" s="476"/>
      <c r="AO465" s="476"/>
      <c r="AP465" s="476"/>
      <c r="AQ465" s="476"/>
      <c r="AR465" s="476"/>
      <c r="AS465" s="476"/>
      <c r="AT465" s="476"/>
      <c r="AU465" s="476"/>
      <c r="AV465" s="476"/>
      <c r="AW465" s="476"/>
      <c r="AX465" s="476"/>
      <c r="AY465" s="476"/>
      <c r="AZ465" s="476"/>
      <c r="BA465" s="476"/>
      <c r="BB465" s="476"/>
      <c r="BC465" s="476"/>
      <c r="BD465" s="477"/>
      <c r="BE465" s="477"/>
      <c r="BF465" s="477"/>
      <c r="BG465" s="477"/>
      <c r="BH465" s="477"/>
      <c r="BI465" s="477"/>
      <c r="BJ465" s="477"/>
      <c r="BK465" s="477"/>
      <c r="BL465" s="477"/>
      <c r="BM465" s="477"/>
      <c r="BN465" s="477"/>
      <c r="BO465" s="477"/>
      <c r="BP465" s="477"/>
      <c r="BQ465" s="477"/>
      <c r="BR465" s="477"/>
      <c r="BS465" s="477"/>
      <c r="BT465" s="478" t="s">
        <v>210</v>
      </c>
      <c r="BU465" s="479"/>
      <c r="BV465" s="479"/>
      <c r="BW465" s="479"/>
      <c r="BX465" s="479"/>
      <c r="BY465" s="479"/>
      <c r="BZ465" s="479"/>
      <c r="CA465" s="479"/>
      <c r="CB465" s="479"/>
      <c r="CC465" s="479"/>
      <c r="CD465" s="479"/>
      <c r="CE465" s="479"/>
      <c r="CF465" s="479"/>
      <c r="CG465" s="479"/>
      <c r="CH465" s="479"/>
      <c r="CI465" s="480"/>
      <c r="CJ465" s="481">
        <f>CJ464</f>
        <v>63152.1</v>
      </c>
      <c r="CK465" s="482"/>
      <c r="CL465" s="482"/>
      <c r="CM465" s="482"/>
      <c r="CN465" s="482"/>
      <c r="CO465" s="482"/>
      <c r="CP465" s="482"/>
      <c r="CQ465" s="482"/>
      <c r="CR465" s="482"/>
      <c r="CS465" s="482"/>
      <c r="CT465" s="482"/>
      <c r="CU465" s="482"/>
      <c r="CV465" s="482"/>
      <c r="CW465" s="482"/>
      <c r="CX465" s="482"/>
      <c r="CY465" s="482"/>
      <c r="CZ465" s="483"/>
      <c r="DA465" s="107"/>
      <c r="DB465" s="107">
        <f>CJ465</f>
        <v>63152.1</v>
      </c>
      <c r="DC465" s="107"/>
      <c r="DD465" s="107"/>
      <c r="DE465" s="107"/>
    </row>
    <row r="466" spans="1:109" ht="12.75" customHeight="1">
      <c r="A466" s="111"/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3"/>
      <c r="BW466" s="113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63"/>
      <c r="CK466" s="163"/>
      <c r="CL466" s="163"/>
      <c r="CM466" s="163"/>
      <c r="CN466" s="163"/>
      <c r="CO466" s="163"/>
      <c r="CP466" s="163"/>
      <c r="CQ466" s="163"/>
      <c r="CR466" s="163"/>
      <c r="CS466" s="163"/>
      <c r="CT466" s="163"/>
      <c r="CU466" s="163"/>
      <c r="CV466" s="163"/>
      <c r="CW466" s="163"/>
      <c r="CX466" s="163"/>
      <c r="CY466" s="163"/>
      <c r="CZ466" s="163"/>
      <c r="DA466" s="107"/>
      <c r="DB466" s="110"/>
      <c r="DC466" s="110"/>
      <c r="DD466" s="110"/>
      <c r="DE466" s="110"/>
    </row>
    <row r="467" spans="1:109" ht="12.75" customHeight="1">
      <c r="A467" s="107"/>
      <c r="B467" s="519" t="s">
        <v>407</v>
      </c>
      <c r="C467" s="519"/>
      <c r="D467" s="519"/>
      <c r="E467" s="519"/>
      <c r="F467" s="519"/>
      <c r="G467" s="519"/>
      <c r="H467" s="519"/>
      <c r="I467" s="519"/>
      <c r="J467" s="519"/>
      <c r="K467" s="519"/>
      <c r="L467" s="519"/>
      <c r="M467" s="519"/>
      <c r="N467" s="519"/>
      <c r="O467" s="519"/>
      <c r="P467" s="519"/>
      <c r="Q467" s="519"/>
      <c r="R467" s="519"/>
      <c r="S467" s="519"/>
      <c r="T467" s="519"/>
      <c r="U467" s="519"/>
      <c r="V467" s="519"/>
      <c r="W467" s="519"/>
      <c r="X467" s="519"/>
      <c r="Y467" s="519"/>
      <c r="Z467" s="519"/>
      <c r="AA467" s="519"/>
      <c r="AB467" s="519"/>
      <c r="AC467" s="519"/>
      <c r="AD467" s="519"/>
      <c r="AE467" s="519"/>
      <c r="AF467" s="519"/>
      <c r="AG467" s="519"/>
      <c r="AH467" s="519"/>
      <c r="AI467" s="519"/>
      <c r="AJ467" s="519"/>
      <c r="AK467" s="519"/>
      <c r="AL467" s="519"/>
      <c r="AM467" s="519"/>
      <c r="AN467" s="519"/>
      <c r="AO467" s="519"/>
      <c r="AP467" s="519"/>
      <c r="AQ467" s="519"/>
      <c r="AR467" s="519"/>
      <c r="AS467" s="519"/>
      <c r="AT467" s="519"/>
      <c r="AU467" s="519"/>
      <c r="AV467" s="519"/>
      <c r="AW467" s="519"/>
      <c r="AX467" s="519"/>
      <c r="AY467" s="519"/>
      <c r="AZ467" s="519"/>
      <c r="BA467" s="519"/>
      <c r="BB467" s="519"/>
      <c r="BC467" s="519"/>
      <c r="BD467" s="519"/>
      <c r="BE467" s="519"/>
      <c r="BF467" s="519"/>
      <c r="BG467" s="519"/>
      <c r="BH467" s="519"/>
      <c r="BI467" s="519"/>
      <c r="BJ467" s="519"/>
      <c r="BK467" s="519"/>
      <c r="BL467" s="519"/>
      <c r="BM467" s="519"/>
      <c r="BN467" s="519"/>
      <c r="BO467" s="519"/>
      <c r="BP467" s="519"/>
      <c r="BQ467" s="519"/>
      <c r="BR467" s="519"/>
      <c r="BS467" s="519"/>
      <c r="BT467" s="519"/>
      <c r="BU467" s="519"/>
      <c r="BV467" s="519"/>
      <c r="BW467" s="519"/>
      <c r="BX467" s="519"/>
      <c r="BY467" s="519"/>
      <c r="BZ467" s="519"/>
      <c r="CA467" s="519"/>
      <c r="CB467" s="519"/>
      <c r="CC467" s="519"/>
      <c r="CD467" s="519"/>
      <c r="CE467" s="519"/>
      <c r="CF467" s="519"/>
      <c r="CG467" s="519"/>
      <c r="CH467" s="519"/>
      <c r="CI467" s="519"/>
      <c r="CJ467" s="519"/>
      <c r="CK467" s="519"/>
      <c r="CL467" s="519"/>
      <c r="CM467" s="519"/>
      <c r="CN467" s="519"/>
      <c r="CO467" s="519"/>
      <c r="CP467" s="519"/>
      <c r="CQ467" s="519"/>
      <c r="CR467" s="519"/>
      <c r="CS467" s="519"/>
      <c r="CT467" s="519"/>
      <c r="CU467" s="519"/>
      <c r="CV467" s="519"/>
      <c r="CW467" s="519"/>
      <c r="CX467" s="519"/>
      <c r="CY467" s="519"/>
      <c r="CZ467" s="519"/>
      <c r="DA467" s="519"/>
      <c r="DB467" s="107"/>
      <c r="DC467" s="107"/>
      <c r="DD467" s="107"/>
      <c r="DE467" s="107"/>
    </row>
    <row r="468" spans="1:109" ht="12.75" customHeight="1">
      <c r="A468" s="107"/>
      <c r="B468" s="519" t="s">
        <v>408</v>
      </c>
      <c r="C468" s="519"/>
      <c r="D468" s="519"/>
      <c r="E468" s="519"/>
      <c r="F468" s="519"/>
      <c r="G468" s="519"/>
      <c r="H468" s="519"/>
      <c r="I468" s="519"/>
      <c r="J468" s="519"/>
      <c r="K468" s="519"/>
      <c r="L468" s="519"/>
      <c r="M468" s="519"/>
      <c r="N468" s="519"/>
      <c r="O468" s="519"/>
      <c r="P468" s="519"/>
      <c r="Q468" s="519"/>
      <c r="R468" s="519"/>
      <c r="S468" s="519"/>
      <c r="T468" s="519"/>
      <c r="U468" s="519"/>
      <c r="V468" s="519"/>
      <c r="W468" s="519"/>
      <c r="X468" s="519"/>
      <c r="Y468" s="519"/>
      <c r="Z468" s="519"/>
      <c r="AA468" s="519"/>
      <c r="AB468" s="519"/>
      <c r="AC468" s="519"/>
      <c r="AD468" s="519"/>
      <c r="AE468" s="519"/>
      <c r="AF468" s="519"/>
      <c r="AG468" s="519"/>
      <c r="AH468" s="519"/>
      <c r="AI468" s="519"/>
      <c r="AJ468" s="519"/>
      <c r="AK468" s="519"/>
      <c r="AL468" s="519"/>
      <c r="AM468" s="519"/>
      <c r="AN468" s="519"/>
      <c r="AO468" s="519"/>
      <c r="AP468" s="519"/>
      <c r="AQ468" s="519"/>
      <c r="AR468" s="519"/>
      <c r="AS468" s="519"/>
      <c r="AT468" s="519"/>
      <c r="AU468" s="519"/>
      <c r="AV468" s="519"/>
      <c r="AW468" s="519"/>
      <c r="AX468" s="519"/>
      <c r="AY468" s="519"/>
      <c r="AZ468" s="519"/>
      <c r="BA468" s="519"/>
      <c r="BB468" s="519"/>
      <c r="BC468" s="519"/>
      <c r="BD468" s="519"/>
      <c r="BE468" s="519"/>
      <c r="BF468" s="519"/>
      <c r="BG468" s="519"/>
      <c r="BH468" s="519"/>
      <c r="BI468" s="519"/>
      <c r="BJ468" s="519"/>
      <c r="BK468" s="519"/>
      <c r="BL468" s="519"/>
      <c r="BM468" s="519"/>
      <c r="BN468" s="519"/>
      <c r="BO468" s="519"/>
      <c r="BP468" s="519"/>
      <c r="BQ468" s="519"/>
      <c r="BR468" s="519"/>
      <c r="BS468" s="519"/>
      <c r="BT468" s="519"/>
      <c r="BU468" s="519"/>
      <c r="BV468" s="519"/>
      <c r="BW468" s="519"/>
      <c r="BX468" s="519"/>
      <c r="BY468" s="519"/>
      <c r="BZ468" s="519"/>
      <c r="CA468" s="519"/>
      <c r="CB468" s="519"/>
      <c r="CC468" s="519"/>
      <c r="CD468" s="519"/>
      <c r="CE468" s="519"/>
      <c r="CF468" s="519"/>
      <c r="CG468" s="519"/>
      <c r="CH468" s="519"/>
      <c r="CI468" s="519"/>
      <c r="CJ468" s="519"/>
      <c r="CK468" s="519"/>
      <c r="CL468" s="519"/>
      <c r="CM468" s="519"/>
      <c r="CN468" s="519"/>
      <c r="CO468" s="519"/>
      <c r="CP468" s="519"/>
      <c r="CQ468" s="519"/>
      <c r="CR468" s="519"/>
      <c r="CS468" s="519"/>
      <c r="CT468" s="519"/>
      <c r="CU468" s="519"/>
      <c r="CV468" s="519"/>
      <c r="CW468" s="519"/>
      <c r="CX468" s="519"/>
      <c r="CY468" s="519"/>
      <c r="CZ468" s="519"/>
      <c r="DA468" s="519"/>
      <c r="DB468" s="107"/>
      <c r="DC468" s="107"/>
      <c r="DD468" s="107"/>
      <c r="DE468" s="107"/>
    </row>
    <row r="469" spans="1:109" ht="12.75" customHeight="1">
      <c r="A469" s="107"/>
      <c r="B469" s="519" t="s">
        <v>343</v>
      </c>
      <c r="C469" s="519"/>
      <c r="D469" s="519"/>
      <c r="E469" s="519"/>
      <c r="F469" s="519"/>
      <c r="G469" s="519"/>
      <c r="H469" s="519"/>
      <c r="I469" s="519"/>
      <c r="J469" s="519"/>
      <c r="K469" s="519"/>
      <c r="L469" s="519"/>
      <c r="M469" s="519"/>
      <c r="N469" s="519"/>
      <c r="O469" s="519"/>
      <c r="P469" s="519"/>
      <c r="Q469" s="519"/>
      <c r="R469" s="519"/>
      <c r="S469" s="519"/>
      <c r="T469" s="519"/>
      <c r="U469" s="519"/>
      <c r="V469" s="519"/>
      <c r="W469" s="519"/>
      <c r="X469" s="519"/>
      <c r="Y469" s="519"/>
      <c r="Z469" s="519"/>
      <c r="AA469" s="519"/>
      <c r="AB469" s="519"/>
      <c r="AC469" s="519"/>
      <c r="AD469" s="519"/>
      <c r="AE469" s="519"/>
      <c r="AF469" s="519"/>
      <c r="AG469" s="519"/>
      <c r="AH469" s="519"/>
      <c r="AI469" s="519"/>
      <c r="AJ469" s="519"/>
      <c r="AK469" s="519"/>
      <c r="AL469" s="519"/>
      <c r="AM469" s="519"/>
      <c r="AN469" s="519"/>
      <c r="AO469" s="519"/>
      <c r="AP469" s="519"/>
      <c r="AQ469" s="519"/>
      <c r="AR469" s="519"/>
      <c r="AS469" s="519"/>
      <c r="AT469" s="519"/>
      <c r="AU469" s="519"/>
      <c r="AV469" s="519"/>
      <c r="AW469" s="519"/>
      <c r="AX469" s="519"/>
      <c r="AY469" s="519"/>
      <c r="AZ469" s="519"/>
      <c r="BA469" s="519"/>
      <c r="BB469" s="519"/>
      <c r="BC469" s="519"/>
      <c r="BD469" s="519"/>
      <c r="BE469" s="519"/>
      <c r="BF469" s="519"/>
      <c r="BG469" s="519"/>
      <c r="BH469" s="519"/>
      <c r="BI469" s="519"/>
      <c r="BJ469" s="519"/>
      <c r="BK469" s="519"/>
      <c r="BL469" s="519"/>
      <c r="BM469" s="519"/>
      <c r="BN469" s="519"/>
      <c r="BO469" s="519"/>
      <c r="BP469" s="519"/>
      <c r="BQ469" s="519"/>
      <c r="BR469" s="519"/>
      <c r="BS469" s="519"/>
      <c r="BT469" s="519"/>
      <c r="BU469" s="519"/>
      <c r="BV469" s="519"/>
      <c r="BW469" s="519"/>
      <c r="BX469" s="519"/>
      <c r="BY469" s="519"/>
      <c r="BZ469" s="519"/>
      <c r="CA469" s="519"/>
      <c r="CB469" s="519"/>
      <c r="CC469" s="519"/>
      <c r="CD469" s="519"/>
      <c r="CE469" s="519"/>
      <c r="CF469" s="519"/>
      <c r="CG469" s="519"/>
      <c r="CH469" s="519"/>
      <c r="CI469" s="519"/>
      <c r="CJ469" s="519"/>
      <c r="CK469" s="519"/>
      <c r="CL469" s="519"/>
      <c r="CM469" s="519"/>
      <c r="CN469" s="519"/>
      <c r="CO469" s="519"/>
      <c r="CP469" s="519"/>
      <c r="CQ469" s="519"/>
      <c r="CR469" s="519"/>
      <c r="CS469" s="519"/>
      <c r="CT469" s="519"/>
      <c r="CU469" s="519"/>
      <c r="CV469" s="519"/>
      <c r="CW469" s="519"/>
      <c r="CX469" s="519"/>
      <c r="CY469" s="519"/>
      <c r="CZ469" s="519"/>
      <c r="DA469" s="519"/>
      <c r="DB469" s="116"/>
      <c r="DC469" s="107"/>
      <c r="DD469" s="107"/>
      <c r="DE469" s="107"/>
    </row>
    <row r="470" spans="1:109" ht="1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7"/>
      <c r="BR470" s="107"/>
      <c r="BS470" s="107"/>
      <c r="BT470" s="107"/>
      <c r="BU470" s="107"/>
      <c r="BV470" s="107"/>
      <c r="BW470" s="107"/>
      <c r="BX470" s="107"/>
      <c r="BY470" s="107"/>
      <c r="BZ470" s="107"/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7"/>
      <c r="CS470" s="107"/>
      <c r="CT470" s="107"/>
      <c r="CU470" s="107"/>
      <c r="CV470" s="107"/>
      <c r="CW470" s="107"/>
      <c r="CX470" s="107"/>
      <c r="CY470" s="107"/>
      <c r="CZ470" s="107"/>
      <c r="DA470" s="107"/>
      <c r="DB470" s="116"/>
      <c r="DC470" s="107"/>
      <c r="DD470" s="107"/>
      <c r="DE470" s="107"/>
    </row>
    <row r="471" spans="1:109" ht="12.75" customHeight="1">
      <c r="A471" s="107"/>
      <c r="B471" s="526" t="s">
        <v>202</v>
      </c>
      <c r="C471" s="526"/>
      <c r="D471" s="526"/>
      <c r="E471" s="526"/>
      <c r="F471" s="526"/>
      <c r="G471" s="526"/>
      <c r="H471" s="526"/>
      <c r="I471" s="526" t="s">
        <v>260</v>
      </c>
      <c r="J471" s="526"/>
      <c r="K471" s="526"/>
      <c r="L471" s="526"/>
      <c r="M471" s="526"/>
      <c r="N471" s="526"/>
      <c r="O471" s="526"/>
      <c r="P471" s="526"/>
      <c r="Q471" s="526"/>
      <c r="R471" s="526"/>
      <c r="S471" s="526"/>
      <c r="T471" s="526"/>
      <c r="U471" s="526"/>
      <c r="V471" s="526"/>
      <c r="W471" s="526"/>
      <c r="X471" s="526"/>
      <c r="Y471" s="526"/>
      <c r="Z471" s="526"/>
      <c r="AA471" s="526"/>
      <c r="AB471" s="526"/>
      <c r="AC471" s="526"/>
      <c r="AD471" s="526"/>
      <c r="AE471" s="526"/>
      <c r="AF471" s="526"/>
      <c r="AG471" s="526"/>
      <c r="AH471" s="526"/>
      <c r="AI471" s="526"/>
      <c r="AJ471" s="526"/>
      <c r="AK471" s="526"/>
      <c r="AL471" s="526"/>
      <c r="AM471" s="526"/>
      <c r="AN471" s="526"/>
      <c r="AO471" s="526"/>
      <c r="AP471" s="526"/>
      <c r="AQ471" s="526"/>
      <c r="AR471" s="526"/>
      <c r="AS471" s="526"/>
      <c r="AT471" s="526"/>
      <c r="AU471" s="526"/>
      <c r="AV471" s="526"/>
      <c r="AW471" s="526"/>
      <c r="AX471" s="526"/>
      <c r="AY471" s="526"/>
      <c r="AZ471" s="526"/>
      <c r="BA471" s="526"/>
      <c r="BB471" s="526"/>
      <c r="BC471" s="526"/>
      <c r="BD471" s="526"/>
      <c r="BE471" s="523" t="s">
        <v>319</v>
      </c>
      <c r="BF471" s="524"/>
      <c r="BG471" s="524"/>
      <c r="BH471" s="524"/>
      <c r="BI471" s="524"/>
      <c r="BJ471" s="524"/>
      <c r="BK471" s="524"/>
      <c r="BL471" s="524"/>
      <c r="BM471" s="524"/>
      <c r="BN471" s="524"/>
      <c r="BO471" s="524"/>
      <c r="BP471" s="524"/>
      <c r="BQ471" s="524"/>
      <c r="BR471" s="524"/>
      <c r="BS471" s="524"/>
      <c r="BT471" s="525"/>
      <c r="BU471" s="523" t="s">
        <v>389</v>
      </c>
      <c r="BV471" s="524"/>
      <c r="BW471" s="524"/>
      <c r="BX471" s="524"/>
      <c r="BY471" s="524"/>
      <c r="BZ471" s="524"/>
      <c r="CA471" s="524"/>
      <c r="CB471" s="524"/>
      <c r="CC471" s="524"/>
      <c r="CD471" s="524"/>
      <c r="CE471" s="524"/>
      <c r="CF471" s="524"/>
      <c r="CG471" s="524"/>
      <c r="CH471" s="524"/>
      <c r="CI471" s="524"/>
      <c r="CJ471" s="525"/>
      <c r="CK471" s="523" t="s">
        <v>390</v>
      </c>
      <c r="CL471" s="524"/>
      <c r="CM471" s="524"/>
      <c r="CN471" s="524"/>
      <c r="CO471" s="524"/>
      <c r="CP471" s="524"/>
      <c r="CQ471" s="524"/>
      <c r="CR471" s="524"/>
      <c r="CS471" s="524"/>
      <c r="CT471" s="524"/>
      <c r="CU471" s="524"/>
      <c r="CV471" s="524"/>
      <c r="CW471" s="524"/>
      <c r="CX471" s="524"/>
      <c r="CY471" s="524"/>
      <c r="CZ471" s="524"/>
      <c r="DA471" s="525"/>
      <c r="DB471" s="116"/>
      <c r="DC471" s="107"/>
      <c r="DD471" s="107"/>
      <c r="DE471" s="107"/>
    </row>
    <row r="472" spans="1:109" ht="15">
      <c r="A472" s="107"/>
      <c r="B472" s="527"/>
      <c r="C472" s="527"/>
      <c r="D472" s="527"/>
      <c r="E472" s="527"/>
      <c r="F472" s="527"/>
      <c r="G472" s="527"/>
      <c r="H472" s="527"/>
      <c r="I472" s="527">
        <v>1</v>
      </c>
      <c r="J472" s="527"/>
      <c r="K472" s="527"/>
      <c r="L472" s="527"/>
      <c r="M472" s="527"/>
      <c r="N472" s="527"/>
      <c r="O472" s="527"/>
      <c r="P472" s="527"/>
      <c r="Q472" s="527"/>
      <c r="R472" s="527"/>
      <c r="S472" s="527"/>
      <c r="T472" s="527"/>
      <c r="U472" s="527"/>
      <c r="V472" s="527"/>
      <c r="W472" s="527"/>
      <c r="X472" s="527"/>
      <c r="Y472" s="527"/>
      <c r="Z472" s="527"/>
      <c r="AA472" s="527"/>
      <c r="AB472" s="527"/>
      <c r="AC472" s="527"/>
      <c r="AD472" s="527"/>
      <c r="AE472" s="527"/>
      <c r="AF472" s="527"/>
      <c r="AG472" s="527"/>
      <c r="AH472" s="527"/>
      <c r="AI472" s="527"/>
      <c r="AJ472" s="527"/>
      <c r="AK472" s="527"/>
      <c r="AL472" s="527"/>
      <c r="AM472" s="527"/>
      <c r="AN472" s="527"/>
      <c r="AO472" s="527"/>
      <c r="AP472" s="527"/>
      <c r="AQ472" s="527"/>
      <c r="AR472" s="527"/>
      <c r="AS472" s="527"/>
      <c r="AT472" s="527"/>
      <c r="AU472" s="527"/>
      <c r="AV472" s="527"/>
      <c r="AW472" s="527"/>
      <c r="AX472" s="527"/>
      <c r="AY472" s="527"/>
      <c r="AZ472" s="527"/>
      <c r="BA472" s="527"/>
      <c r="BB472" s="527"/>
      <c r="BC472" s="527"/>
      <c r="BD472" s="527"/>
      <c r="BE472" s="527">
        <v>2</v>
      </c>
      <c r="BF472" s="527"/>
      <c r="BG472" s="527"/>
      <c r="BH472" s="527"/>
      <c r="BI472" s="527"/>
      <c r="BJ472" s="527"/>
      <c r="BK472" s="527"/>
      <c r="BL472" s="527"/>
      <c r="BM472" s="527"/>
      <c r="BN472" s="527"/>
      <c r="BO472" s="527"/>
      <c r="BP472" s="527"/>
      <c r="BQ472" s="527"/>
      <c r="BR472" s="527"/>
      <c r="BS472" s="527"/>
      <c r="BT472" s="527"/>
      <c r="BU472" s="542">
        <v>3</v>
      </c>
      <c r="BV472" s="543"/>
      <c r="BW472" s="543"/>
      <c r="BX472" s="543"/>
      <c r="BY472" s="543"/>
      <c r="BZ472" s="543"/>
      <c r="CA472" s="543"/>
      <c r="CB472" s="543"/>
      <c r="CC472" s="543"/>
      <c r="CD472" s="543"/>
      <c r="CE472" s="543"/>
      <c r="CF472" s="543"/>
      <c r="CG472" s="543"/>
      <c r="CH472" s="543"/>
      <c r="CI472" s="543"/>
      <c r="CJ472" s="544"/>
      <c r="CK472" s="542">
        <v>4</v>
      </c>
      <c r="CL472" s="543"/>
      <c r="CM472" s="543"/>
      <c r="CN472" s="543"/>
      <c r="CO472" s="543"/>
      <c r="CP472" s="543"/>
      <c r="CQ472" s="543"/>
      <c r="CR472" s="543"/>
      <c r="CS472" s="543"/>
      <c r="CT472" s="543"/>
      <c r="CU472" s="543"/>
      <c r="CV472" s="543"/>
      <c r="CW472" s="543"/>
      <c r="CX472" s="543"/>
      <c r="CY472" s="543"/>
      <c r="CZ472" s="543"/>
      <c r="DA472" s="544"/>
      <c r="DB472" s="107"/>
      <c r="DC472" s="107"/>
      <c r="DD472" s="107"/>
      <c r="DE472" s="107"/>
    </row>
    <row r="473" spans="1:109" ht="12.75" customHeight="1">
      <c r="A473" s="107"/>
      <c r="B473" s="494" t="s">
        <v>208</v>
      </c>
      <c r="C473" s="494"/>
      <c r="D473" s="494"/>
      <c r="E473" s="494"/>
      <c r="F473" s="494"/>
      <c r="G473" s="494"/>
      <c r="H473" s="494"/>
      <c r="I473" s="484" t="s">
        <v>409</v>
      </c>
      <c r="J473" s="484"/>
      <c r="K473" s="484"/>
      <c r="L473" s="484"/>
      <c r="M473" s="484"/>
      <c r="N473" s="484"/>
      <c r="O473" s="484"/>
      <c r="P473" s="484"/>
      <c r="Q473" s="484"/>
      <c r="R473" s="484"/>
      <c r="S473" s="484"/>
      <c r="T473" s="484"/>
      <c r="U473" s="484"/>
      <c r="V473" s="484"/>
      <c r="W473" s="484"/>
      <c r="X473" s="484"/>
      <c r="Y473" s="484"/>
      <c r="Z473" s="484"/>
      <c r="AA473" s="484"/>
      <c r="AB473" s="484"/>
      <c r="AC473" s="484"/>
      <c r="AD473" s="484"/>
      <c r="AE473" s="484"/>
      <c r="AF473" s="484"/>
      <c r="AG473" s="484"/>
      <c r="AH473" s="484"/>
      <c r="AI473" s="484"/>
      <c r="AJ473" s="484"/>
      <c r="AK473" s="484"/>
      <c r="AL473" s="484"/>
      <c r="AM473" s="484"/>
      <c r="AN473" s="484"/>
      <c r="AO473" s="484"/>
      <c r="AP473" s="484"/>
      <c r="AQ473" s="484"/>
      <c r="AR473" s="484"/>
      <c r="AS473" s="484"/>
      <c r="AT473" s="484"/>
      <c r="AU473" s="484"/>
      <c r="AV473" s="484"/>
      <c r="AW473" s="484"/>
      <c r="AX473" s="484"/>
      <c r="AY473" s="484"/>
      <c r="AZ473" s="484"/>
      <c r="BA473" s="484"/>
      <c r="BB473" s="484"/>
      <c r="BC473" s="484"/>
      <c r="BD473" s="484"/>
      <c r="BE473" s="495"/>
      <c r="BF473" s="496"/>
      <c r="BG473" s="496"/>
      <c r="BH473" s="496"/>
      <c r="BI473" s="496"/>
      <c r="BJ473" s="496"/>
      <c r="BK473" s="496"/>
      <c r="BL473" s="496"/>
      <c r="BM473" s="496"/>
      <c r="BN473" s="496"/>
      <c r="BO473" s="496"/>
      <c r="BP473" s="496"/>
      <c r="BQ473" s="496"/>
      <c r="BR473" s="496"/>
      <c r="BS473" s="496"/>
      <c r="BT473" s="497"/>
      <c r="BU473" s="495"/>
      <c r="BV473" s="496"/>
      <c r="BW473" s="496"/>
      <c r="BX473" s="496"/>
      <c r="BY473" s="496"/>
      <c r="BZ473" s="496"/>
      <c r="CA473" s="496"/>
      <c r="CB473" s="496"/>
      <c r="CC473" s="496"/>
      <c r="CD473" s="496"/>
      <c r="CE473" s="496"/>
      <c r="CF473" s="496"/>
      <c r="CG473" s="496"/>
      <c r="CH473" s="496"/>
      <c r="CI473" s="496"/>
      <c r="CJ473" s="497"/>
      <c r="CK473" s="495"/>
      <c r="CL473" s="496"/>
      <c r="CM473" s="496"/>
      <c r="CN473" s="496"/>
      <c r="CO473" s="496"/>
      <c r="CP473" s="496"/>
      <c r="CQ473" s="496"/>
      <c r="CR473" s="496"/>
      <c r="CS473" s="496"/>
      <c r="CT473" s="496"/>
      <c r="CU473" s="496"/>
      <c r="CV473" s="496"/>
      <c r="CW473" s="496"/>
      <c r="CX473" s="496"/>
      <c r="CY473" s="496"/>
      <c r="CZ473" s="496"/>
      <c r="DA473" s="497"/>
      <c r="DB473" s="107"/>
      <c r="DC473" s="107"/>
      <c r="DD473" s="107"/>
      <c r="DE473" s="107"/>
    </row>
    <row r="474" spans="1:109" ht="12.75" customHeight="1">
      <c r="A474" s="107"/>
      <c r="B474" s="494"/>
      <c r="C474" s="494"/>
      <c r="D474" s="494"/>
      <c r="E474" s="494"/>
      <c r="F474" s="494"/>
      <c r="G474" s="494"/>
      <c r="H474" s="494"/>
      <c r="I474" s="508" t="s">
        <v>209</v>
      </c>
      <c r="J474" s="508"/>
      <c r="K474" s="508"/>
      <c r="L474" s="508"/>
      <c r="M474" s="508"/>
      <c r="N474" s="508"/>
      <c r="O474" s="508"/>
      <c r="P474" s="508"/>
      <c r="Q474" s="508"/>
      <c r="R474" s="508"/>
      <c r="S474" s="508"/>
      <c r="T474" s="508"/>
      <c r="U474" s="508"/>
      <c r="V474" s="508"/>
      <c r="W474" s="508"/>
      <c r="X474" s="508"/>
      <c r="Y474" s="508"/>
      <c r="Z474" s="508"/>
      <c r="AA474" s="508"/>
      <c r="AB474" s="508"/>
      <c r="AC474" s="508"/>
      <c r="AD474" s="508"/>
      <c r="AE474" s="508"/>
      <c r="AF474" s="508"/>
      <c r="AG474" s="508"/>
      <c r="AH474" s="508"/>
      <c r="AI474" s="508"/>
      <c r="AJ474" s="508"/>
      <c r="AK474" s="508"/>
      <c r="AL474" s="508"/>
      <c r="AM474" s="508"/>
      <c r="AN474" s="508"/>
      <c r="AO474" s="508"/>
      <c r="AP474" s="508"/>
      <c r="AQ474" s="508"/>
      <c r="AR474" s="508"/>
      <c r="AS474" s="508"/>
      <c r="AT474" s="508"/>
      <c r="AU474" s="508"/>
      <c r="AV474" s="508"/>
      <c r="AW474" s="508"/>
      <c r="AX474" s="508"/>
      <c r="AY474" s="508"/>
      <c r="AZ474" s="508"/>
      <c r="BA474" s="508"/>
      <c r="BB474" s="508"/>
      <c r="BC474" s="508"/>
      <c r="BD474" s="508"/>
      <c r="BE474" s="498"/>
      <c r="BF474" s="498"/>
      <c r="BG474" s="498"/>
      <c r="BH474" s="498"/>
      <c r="BI474" s="498"/>
      <c r="BJ474" s="498"/>
      <c r="BK474" s="498"/>
      <c r="BL474" s="498"/>
      <c r="BM474" s="498"/>
      <c r="BN474" s="498"/>
      <c r="BO474" s="498"/>
      <c r="BP474" s="498"/>
      <c r="BQ474" s="498"/>
      <c r="BR474" s="498"/>
      <c r="BS474" s="498"/>
      <c r="BT474" s="498"/>
      <c r="BU474" s="495" t="s">
        <v>210</v>
      </c>
      <c r="BV474" s="496"/>
      <c r="BW474" s="496"/>
      <c r="BX474" s="496"/>
      <c r="BY474" s="496"/>
      <c r="BZ474" s="496"/>
      <c r="CA474" s="496"/>
      <c r="CB474" s="496"/>
      <c r="CC474" s="496"/>
      <c r="CD474" s="496"/>
      <c r="CE474" s="496"/>
      <c r="CF474" s="496"/>
      <c r="CG474" s="496"/>
      <c r="CH474" s="496"/>
      <c r="CI474" s="496"/>
      <c r="CJ474" s="497"/>
      <c r="CK474" s="520">
        <f>CK473</f>
        <v>0</v>
      </c>
      <c r="CL474" s="521"/>
      <c r="CM474" s="521"/>
      <c r="CN474" s="521"/>
      <c r="CO474" s="521"/>
      <c r="CP474" s="521"/>
      <c r="CQ474" s="521"/>
      <c r="CR474" s="521"/>
      <c r="CS474" s="521"/>
      <c r="CT474" s="521"/>
      <c r="CU474" s="521"/>
      <c r="CV474" s="521"/>
      <c r="CW474" s="521"/>
      <c r="CX474" s="521"/>
      <c r="CY474" s="521"/>
      <c r="CZ474" s="521"/>
      <c r="DA474" s="522"/>
      <c r="DB474" s="107"/>
      <c r="DC474" s="107"/>
      <c r="DD474" s="107"/>
      <c r="DE474" s="107"/>
    </row>
    <row r="475" spans="1:109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7"/>
      <c r="AZ475" s="107"/>
      <c r="BA475" s="107"/>
      <c r="BB475" s="107"/>
      <c r="BC475" s="107"/>
      <c r="BD475" s="107"/>
      <c r="BE475" s="107"/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7"/>
      <c r="BR475" s="107"/>
      <c r="BS475" s="107"/>
      <c r="BT475" s="107"/>
      <c r="BU475" s="107"/>
      <c r="BV475" s="107"/>
      <c r="BW475" s="107"/>
      <c r="BX475" s="107"/>
      <c r="BY475" s="107"/>
      <c r="BZ475" s="107"/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7"/>
      <c r="CS475" s="107"/>
      <c r="CT475" s="107"/>
      <c r="CU475" s="107"/>
      <c r="CV475" s="107"/>
      <c r="CW475" s="107"/>
      <c r="CX475" s="107"/>
      <c r="CY475" s="107"/>
      <c r="CZ475" s="107"/>
      <c r="DA475" s="107"/>
      <c r="DB475" s="107"/>
      <c r="DC475" s="107"/>
      <c r="DD475" s="107"/>
      <c r="DE475" s="107"/>
    </row>
    <row r="476" spans="1:109" ht="12.75" customHeight="1">
      <c r="A476" s="519" t="s">
        <v>407</v>
      </c>
      <c r="B476" s="519"/>
      <c r="C476" s="519"/>
      <c r="D476" s="519"/>
      <c r="E476" s="519"/>
      <c r="F476" s="519"/>
      <c r="G476" s="519"/>
      <c r="H476" s="519"/>
      <c r="I476" s="519"/>
      <c r="J476" s="519"/>
      <c r="K476" s="519"/>
      <c r="L476" s="519"/>
      <c r="M476" s="519"/>
      <c r="N476" s="519"/>
      <c r="O476" s="519"/>
      <c r="P476" s="519"/>
      <c r="Q476" s="519"/>
      <c r="R476" s="519"/>
      <c r="S476" s="519"/>
      <c r="T476" s="519"/>
      <c r="U476" s="519"/>
      <c r="V476" s="519"/>
      <c r="W476" s="519"/>
      <c r="X476" s="519"/>
      <c r="Y476" s="519"/>
      <c r="Z476" s="519"/>
      <c r="AA476" s="519"/>
      <c r="AB476" s="519"/>
      <c r="AC476" s="519"/>
      <c r="AD476" s="519"/>
      <c r="AE476" s="519"/>
      <c r="AF476" s="519"/>
      <c r="AG476" s="519"/>
      <c r="AH476" s="519"/>
      <c r="AI476" s="519"/>
      <c r="AJ476" s="519"/>
      <c r="AK476" s="519"/>
      <c r="AL476" s="519"/>
      <c r="AM476" s="519"/>
      <c r="AN476" s="519"/>
      <c r="AO476" s="519"/>
      <c r="AP476" s="519"/>
      <c r="AQ476" s="519"/>
      <c r="AR476" s="519"/>
      <c r="AS476" s="519"/>
      <c r="AT476" s="519"/>
      <c r="AU476" s="519"/>
      <c r="AV476" s="519"/>
      <c r="AW476" s="519"/>
      <c r="AX476" s="519"/>
      <c r="AY476" s="519"/>
      <c r="AZ476" s="519"/>
      <c r="BA476" s="519"/>
      <c r="BB476" s="519"/>
      <c r="BC476" s="519"/>
      <c r="BD476" s="519"/>
      <c r="BE476" s="519"/>
      <c r="BF476" s="519"/>
      <c r="BG476" s="519"/>
      <c r="BH476" s="519"/>
      <c r="BI476" s="519"/>
      <c r="BJ476" s="519"/>
      <c r="BK476" s="519"/>
      <c r="BL476" s="519"/>
      <c r="BM476" s="519"/>
      <c r="BN476" s="519"/>
      <c r="BO476" s="519"/>
      <c r="BP476" s="519"/>
      <c r="BQ476" s="519"/>
      <c r="BR476" s="519"/>
      <c r="BS476" s="519"/>
      <c r="BT476" s="519"/>
      <c r="BU476" s="519"/>
      <c r="BV476" s="519"/>
      <c r="BW476" s="519"/>
      <c r="BX476" s="519"/>
      <c r="BY476" s="519"/>
      <c r="BZ476" s="519"/>
      <c r="CA476" s="519"/>
      <c r="CB476" s="519"/>
      <c r="CC476" s="519"/>
      <c r="CD476" s="519"/>
      <c r="CE476" s="519"/>
      <c r="CF476" s="519"/>
      <c r="CG476" s="519"/>
      <c r="CH476" s="519"/>
      <c r="CI476" s="519"/>
      <c r="CJ476" s="519"/>
      <c r="CK476" s="519"/>
      <c r="CL476" s="519"/>
      <c r="CM476" s="519"/>
      <c r="CN476" s="519"/>
      <c r="CO476" s="519"/>
      <c r="CP476" s="519"/>
      <c r="CQ476" s="519"/>
      <c r="CR476" s="519"/>
      <c r="CS476" s="519"/>
      <c r="CT476" s="519"/>
      <c r="CU476" s="519"/>
      <c r="CV476" s="519"/>
      <c r="CW476" s="519"/>
      <c r="CX476" s="519"/>
      <c r="CY476" s="519"/>
      <c r="CZ476" s="519"/>
      <c r="DA476" s="519"/>
      <c r="DB476" s="107"/>
      <c r="DC476" s="107"/>
      <c r="DD476" s="107"/>
      <c r="DE476" s="107"/>
    </row>
    <row r="477" spans="1:109" ht="12.75" customHeight="1">
      <c r="A477" s="519" t="s">
        <v>408</v>
      </c>
      <c r="B477" s="519"/>
      <c r="C477" s="519"/>
      <c r="D477" s="519"/>
      <c r="E477" s="519"/>
      <c r="F477" s="519"/>
      <c r="G477" s="519"/>
      <c r="H477" s="519"/>
      <c r="I477" s="519"/>
      <c r="J477" s="519"/>
      <c r="K477" s="519"/>
      <c r="L477" s="519"/>
      <c r="M477" s="519"/>
      <c r="N477" s="519"/>
      <c r="O477" s="519"/>
      <c r="P477" s="519"/>
      <c r="Q477" s="519"/>
      <c r="R477" s="519"/>
      <c r="S477" s="519"/>
      <c r="T477" s="519"/>
      <c r="U477" s="519"/>
      <c r="V477" s="519"/>
      <c r="W477" s="519"/>
      <c r="X477" s="519"/>
      <c r="Y477" s="519"/>
      <c r="Z477" s="519"/>
      <c r="AA477" s="519"/>
      <c r="AB477" s="519"/>
      <c r="AC477" s="519"/>
      <c r="AD477" s="519"/>
      <c r="AE477" s="519"/>
      <c r="AF477" s="519"/>
      <c r="AG477" s="519"/>
      <c r="AH477" s="519"/>
      <c r="AI477" s="519"/>
      <c r="AJ477" s="519"/>
      <c r="AK477" s="519"/>
      <c r="AL477" s="519"/>
      <c r="AM477" s="519"/>
      <c r="AN477" s="519"/>
      <c r="AO477" s="519"/>
      <c r="AP477" s="519"/>
      <c r="AQ477" s="519"/>
      <c r="AR477" s="519"/>
      <c r="AS477" s="519"/>
      <c r="AT477" s="519"/>
      <c r="AU477" s="519"/>
      <c r="AV477" s="519"/>
      <c r="AW477" s="519"/>
      <c r="AX477" s="519"/>
      <c r="AY477" s="519"/>
      <c r="AZ477" s="519"/>
      <c r="BA477" s="519"/>
      <c r="BB477" s="519"/>
      <c r="BC477" s="519"/>
      <c r="BD477" s="519"/>
      <c r="BE477" s="519"/>
      <c r="BF477" s="519"/>
      <c r="BG477" s="519"/>
      <c r="BH477" s="519"/>
      <c r="BI477" s="519"/>
      <c r="BJ477" s="519"/>
      <c r="BK477" s="519"/>
      <c r="BL477" s="519"/>
      <c r="BM477" s="519"/>
      <c r="BN477" s="519"/>
      <c r="BO477" s="519"/>
      <c r="BP477" s="519"/>
      <c r="BQ477" s="519"/>
      <c r="BR477" s="519"/>
      <c r="BS477" s="519"/>
      <c r="BT477" s="519"/>
      <c r="BU477" s="519"/>
      <c r="BV477" s="519"/>
      <c r="BW477" s="519"/>
      <c r="BX477" s="519"/>
      <c r="BY477" s="519"/>
      <c r="BZ477" s="519"/>
      <c r="CA477" s="519"/>
      <c r="CB477" s="519"/>
      <c r="CC477" s="519"/>
      <c r="CD477" s="519"/>
      <c r="CE477" s="519"/>
      <c r="CF477" s="519"/>
      <c r="CG477" s="519"/>
      <c r="CH477" s="519"/>
      <c r="CI477" s="519"/>
      <c r="CJ477" s="519"/>
      <c r="CK477" s="519"/>
      <c r="CL477" s="519"/>
      <c r="CM477" s="519"/>
      <c r="CN477" s="519"/>
      <c r="CO477" s="519"/>
      <c r="CP477" s="519"/>
      <c r="CQ477" s="519"/>
      <c r="CR477" s="519"/>
      <c r="CS477" s="519"/>
      <c r="CT477" s="519"/>
      <c r="CU477" s="519"/>
      <c r="CV477" s="519"/>
      <c r="CW477" s="519"/>
      <c r="CX477" s="519"/>
      <c r="CY477" s="519"/>
      <c r="CZ477" s="519"/>
      <c r="DA477" s="519"/>
      <c r="DB477" s="107"/>
      <c r="DC477" s="107"/>
      <c r="DD477" s="107"/>
      <c r="DE477" s="107"/>
    </row>
    <row r="478" spans="1:109" ht="12.75" customHeight="1">
      <c r="A478" s="519" t="s">
        <v>324</v>
      </c>
      <c r="B478" s="519"/>
      <c r="C478" s="519"/>
      <c r="D478" s="519"/>
      <c r="E478" s="519"/>
      <c r="F478" s="519"/>
      <c r="G478" s="519"/>
      <c r="H478" s="519"/>
      <c r="I478" s="519"/>
      <c r="J478" s="519"/>
      <c r="K478" s="519"/>
      <c r="L478" s="519"/>
      <c r="M478" s="519"/>
      <c r="N478" s="519"/>
      <c r="O478" s="519"/>
      <c r="P478" s="519"/>
      <c r="Q478" s="519"/>
      <c r="R478" s="519"/>
      <c r="S478" s="519"/>
      <c r="T478" s="519"/>
      <c r="U478" s="519"/>
      <c r="V478" s="519"/>
      <c r="W478" s="519"/>
      <c r="X478" s="519"/>
      <c r="Y478" s="519"/>
      <c r="Z478" s="519"/>
      <c r="AA478" s="519"/>
      <c r="AB478" s="519"/>
      <c r="AC478" s="519"/>
      <c r="AD478" s="519"/>
      <c r="AE478" s="519"/>
      <c r="AF478" s="519"/>
      <c r="AG478" s="519"/>
      <c r="AH478" s="519"/>
      <c r="AI478" s="519"/>
      <c r="AJ478" s="519"/>
      <c r="AK478" s="519"/>
      <c r="AL478" s="519"/>
      <c r="AM478" s="519"/>
      <c r="AN478" s="519"/>
      <c r="AO478" s="519"/>
      <c r="AP478" s="519"/>
      <c r="AQ478" s="519"/>
      <c r="AR478" s="519"/>
      <c r="AS478" s="519"/>
      <c r="AT478" s="519"/>
      <c r="AU478" s="519"/>
      <c r="AV478" s="519"/>
      <c r="AW478" s="519"/>
      <c r="AX478" s="519"/>
      <c r="AY478" s="519"/>
      <c r="AZ478" s="519"/>
      <c r="BA478" s="519"/>
      <c r="BB478" s="519"/>
      <c r="BC478" s="519"/>
      <c r="BD478" s="519"/>
      <c r="BE478" s="519"/>
      <c r="BF478" s="519"/>
      <c r="BG478" s="519"/>
      <c r="BH478" s="519"/>
      <c r="BI478" s="519"/>
      <c r="BJ478" s="519"/>
      <c r="BK478" s="519"/>
      <c r="BL478" s="519"/>
      <c r="BM478" s="519"/>
      <c r="BN478" s="519"/>
      <c r="BO478" s="519"/>
      <c r="BP478" s="519"/>
      <c r="BQ478" s="519"/>
      <c r="BR478" s="519"/>
      <c r="BS478" s="519"/>
      <c r="BT478" s="519"/>
      <c r="BU478" s="519"/>
      <c r="BV478" s="519"/>
      <c r="BW478" s="519"/>
      <c r="BX478" s="519"/>
      <c r="BY478" s="519"/>
      <c r="BZ478" s="519"/>
      <c r="CA478" s="519"/>
      <c r="CB478" s="519"/>
      <c r="CC478" s="519"/>
      <c r="CD478" s="519"/>
      <c r="CE478" s="519"/>
      <c r="CF478" s="519"/>
      <c r="CG478" s="519"/>
      <c r="CH478" s="519"/>
      <c r="CI478" s="519"/>
      <c r="CJ478" s="519"/>
      <c r="CK478" s="519"/>
      <c r="CL478" s="519"/>
      <c r="CM478" s="519"/>
      <c r="CN478" s="519"/>
      <c r="CO478" s="519"/>
      <c r="CP478" s="519"/>
      <c r="CQ478" s="519"/>
      <c r="CR478" s="519"/>
      <c r="CS478" s="519"/>
      <c r="CT478" s="519"/>
      <c r="CU478" s="519"/>
      <c r="CV478" s="519"/>
      <c r="CW478" s="519"/>
      <c r="CX478" s="519"/>
      <c r="CY478" s="519"/>
      <c r="CZ478" s="519"/>
      <c r="DA478" s="519"/>
      <c r="DB478" s="107"/>
      <c r="DC478" s="107"/>
      <c r="DD478" s="107"/>
      <c r="DE478" s="107"/>
    </row>
    <row r="479" spans="1:109" ht="1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</row>
    <row r="480" spans="1:109" ht="12.75" customHeight="1">
      <c r="A480" s="511" t="s">
        <v>202</v>
      </c>
      <c r="B480" s="511"/>
      <c r="C480" s="511"/>
      <c r="D480" s="511"/>
      <c r="E480" s="511"/>
      <c r="F480" s="511"/>
      <c r="G480" s="511"/>
      <c r="H480" s="511" t="s">
        <v>260</v>
      </c>
      <c r="I480" s="511"/>
      <c r="J480" s="511"/>
      <c r="K480" s="511"/>
      <c r="L480" s="511"/>
      <c r="M480" s="511"/>
      <c r="N480" s="511"/>
      <c r="O480" s="511"/>
      <c r="P480" s="511"/>
      <c r="Q480" s="511"/>
      <c r="R480" s="511"/>
      <c r="S480" s="511"/>
      <c r="T480" s="511"/>
      <c r="U480" s="511"/>
      <c r="V480" s="511"/>
      <c r="W480" s="511"/>
      <c r="X480" s="511"/>
      <c r="Y480" s="511"/>
      <c r="Z480" s="511"/>
      <c r="AA480" s="511"/>
      <c r="AB480" s="511"/>
      <c r="AC480" s="511"/>
      <c r="AD480" s="511"/>
      <c r="AE480" s="511"/>
      <c r="AF480" s="511"/>
      <c r="AG480" s="511"/>
      <c r="AH480" s="511"/>
      <c r="AI480" s="511"/>
      <c r="AJ480" s="511"/>
      <c r="AK480" s="511"/>
      <c r="AL480" s="511"/>
      <c r="AM480" s="511"/>
      <c r="AN480" s="511"/>
      <c r="AO480" s="511"/>
      <c r="AP480" s="511"/>
      <c r="AQ480" s="511"/>
      <c r="AR480" s="511"/>
      <c r="AS480" s="511"/>
      <c r="AT480" s="511"/>
      <c r="AU480" s="511"/>
      <c r="AV480" s="511"/>
      <c r="AW480" s="511"/>
      <c r="AX480" s="511"/>
      <c r="AY480" s="511"/>
      <c r="AZ480" s="511"/>
      <c r="BA480" s="511"/>
      <c r="BB480" s="511"/>
      <c r="BC480" s="511"/>
      <c r="BD480" s="513" t="s">
        <v>319</v>
      </c>
      <c r="BE480" s="514"/>
      <c r="BF480" s="514"/>
      <c r="BG480" s="514"/>
      <c r="BH480" s="514"/>
      <c r="BI480" s="514"/>
      <c r="BJ480" s="514"/>
      <c r="BK480" s="514"/>
      <c r="BL480" s="514"/>
      <c r="BM480" s="514"/>
      <c r="BN480" s="514"/>
      <c r="BO480" s="514"/>
      <c r="BP480" s="514"/>
      <c r="BQ480" s="514"/>
      <c r="BR480" s="514"/>
      <c r="BS480" s="515"/>
      <c r="BT480" s="513" t="s">
        <v>389</v>
      </c>
      <c r="BU480" s="514"/>
      <c r="BV480" s="514"/>
      <c r="BW480" s="514"/>
      <c r="BX480" s="514"/>
      <c r="BY480" s="514"/>
      <c r="BZ480" s="514"/>
      <c r="CA480" s="514"/>
      <c r="CB480" s="514"/>
      <c r="CC480" s="514"/>
      <c r="CD480" s="514"/>
      <c r="CE480" s="514"/>
      <c r="CF480" s="514"/>
      <c r="CG480" s="514"/>
      <c r="CH480" s="514"/>
      <c r="CI480" s="515"/>
      <c r="CJ480" s="513" t="s">
        <v>390</v>
      </c>
      <c r="CK480" s="514"/>
      <c r="CL480" s="514"/>
      <c r="CM480" s="514"/>
      <c r="CN480" s="514"/>
      <c r="CO480" s="514"/>
      <c r="CP480" s="514"/>
      <c r="CQ480" s="514"/>
      <c r="CR480" s="514"/>
      <c r="CS480" s="514"/>
      <c r="CT480" s="514"/>
      <c r="CU480" s="514"/>
      <c r="CV480" s="514"/>
      <c r="CW480" s="514"/>
      <c r="CX480" s="514"/>
      <c r="CY480" s="514"/>
      <c r="CZ480" s="515"/>
      <c r="DA480" s="107"/>
      <c r="DB480" s="107"/>
      <c r="DC480" s="107"/>
      <c r="DD480" s="107"/>
      <c r="DE480" s="107"/>
    </row>
    <row r="481" spans="1:109" ht="15">
      <c r="A481" s="512"/>
      <c r="B481" s="512"/>
      <c r="C481" s="512"/>
      <c r="D481" s="512"/>
      <c r="E481" s="512"/>
      <c r="F481" s="512"/>
      <c r="G481" s="512"/>
      <c r="H481" s="512">
        <v>1</v>
      </c>
      <c r="I481" s="512"/>
      <c r="J481" s="512"/>
      <c r="K481" s="512"/>
      <c r="L481" s="512"/>
      <c r="M481" s="512"/>
      <c r="N481" s="512"/>
      <c r="O481" s="512"/>
      <c r="P481" s="512"/>
      <c r="Q481" s="512"/>
      <c r="R481" s="512"/>
      <c r="S481" s="512"/>
      <c r="T481" s="512"/>
      <c r="U481" s="512"/>
      <c r="V481" s="512"/>
      <c r="W481" s="512"/>
      <c r="X481" s="512"/>
      <c r="Y481" s="512"/>
      <c r="Z481" s="512"/>
      <c r="AA481" s="512"/>
      <c r="AB481" s="512"/>
      <c r="AC481" s="512"/>
      <c r="AD481" s="512"/>
      <c r="AE481" s="512"/>
      <c r="AF481" s="512"/>
      <c r="AG481" s="512"/>
      <c r="AH481" s="512"/>
      <c r="AI481" s="512"/>
      <c r="AJ481" s="512"/>
      <c r="AK481" s="512"/>
      <c r="AL481" s="512"/>
      <c r="AM481" s="512"/>
      <c r="AN481" s="512"/>
      <c r="AO481" s="512"/>
      <c r="AP481" s="512"/>
      <c r="AQ481" s="512"/>
      <c r="AR481" s="512"/>
      <c r="AS481" s="512"/>
      <c r="AT481" s="512"/>
      <c r="AU481" s="512"/>
      <c r="AV481" s="512"/>
      <c r="AW481" s="512"/>
      <c r="AX481" s="512"/>
      <c r="AY481" s="512"/>
      <c r="AZ481" s="512"/>
      <c r="BA481" s="512"/>
      <c r="BB481" s="512"/>
      <c r="BC481" s="512"/>
      <c r="BD481" s="512">
        <v>2</v>
      </c>
      <c r="BE481" s="512"/>
      <c r="BF481" s="512"/>
      <c r="BG481" s="512"/>
      <c r="BH481" s="512"/>
      <c r="BI481" s="512"/>
      <c r="BJ481" s="512"/>
      <c r="BK481" s="512"/>
      <c r="BL481" s="512"/>
      <c r="BM481" s="512"/>
      <c r="BN481" s="512"/>
      <c r="BO481" s="512"/>
      <c r="BP481" s="512"/>
      <c r="BQ481" s="512"/>
      <c r="BR481" s="512"/>
      <c r="BS481" s="512"/>
      <c r="BT481" s="516">
        <v>3</v>
      </c>
      <c r="BU481" s="517"/>
      <c r="BV481" s="517"/>
      <c r="BW481" s="517"/>
      <c r="BX481" s="517"/>
      <c r="BY481" s="517"/>
      <c r="BZ481" s="517"/>
      <c r="CA481" s="517"/>
      <c r="CB481" s="517"/>
      <c r="CC481" s="517"/>
      <c r="CD481" s="517"/>
      <c r="CE481" s="517"/>
      <c r="CF481" s="517"/>
      <c r="CG481" s="517"/>
      <c r="CH481" s="517"/>
      <c r="CI481" s="518"/>
      <c r="CJ481" s="516">
        <v>4</v>
      </c>
      <c r="CK481" s="517"/>
      <c r="CL481" s="517"/>
      <c r="CM481" s="517"/>
      <c r="CN481" s="517"/>
      <c r="CO481" s="517"/>
      <c r="CP481" s="517"/>
      <c r="CQ481" s="517"/>
      <c r="CR481" s="517"/>
      <c r="CS481" s="517"/>
      <c r="CT481" s="517"/>
      <c r="CU481" s="517"/>
      <c r="CV481" s="517"/>
      <c r="CW481" s="517"/>
      <c r="CX481" s="517"/>
      <c r="CY481" s="517"/>
      <c r="CZ481" s="518"/>
      <c r="DA481" s="107"/>
      <c r="DB481" s="107"/>
      <c r="DC481" s="107"/>
      <c r="DD481" s="107"/>
      <c r="DE481" s="107"/>
    </row>
    <row r="482" spans="1:109" ht="12.75" customHeight="1">
      <c r="A482" s="475" t="s">
        <v>208</v>
      </c>
      <c r="B482" s="475"/>
      <c r="C482" s="475"/>
      <c r="D482" s="475"/>
      <c r="E482" s="475"/>
      <c r="F482" s="475"/>
      <c r="G482" s="475"/>
      <c r="H482" s="484" t="s">
        <v>409</v>
      </c>
      <c r="I482" s="484"/>
      <c r="J482" s="484"/>
      <c r="K482" s="484"/>
      <c r="L482" s="484"/>
      <c r="M482" s="484"/>
      <c r="N482" s="484"/>
      <c r="O482" s="484"/>
      <c r="P482" s="484"/>
      <c r="Q482" s="484"/>
      <c r="R482" s="484"/>
      <c r="S482" s="484"/>
      <c r="T482" s="484"/>
      <c r="U482" s="484"/>
      <c r="V482" s="484"/>
      <c r="W482" s="484"/>
      <c r="X482" s="484"/>
      <c r="Y482" s="484"/>
      <c r="Z482" s="484"/>
      <c r="AA482" s="484"/>
      <c r="AB482" s="484"/>
      <c r="AC482" s="484"/>
      <c r="AD482" s="484"/>
      <c r="AE482" s="484"/>
      <c r="AF482" s="484"/>
      <c r="AG482" s="484"/>
      <c r="AH482" s="484"/>
      <c r="AI482" s="484"/>
      <c r="AJ482" s="484"/>
      <c r="AK482" s="484"/>
      <c r="AL482" s="484"/>
      <c r="AM482" s="484"/>
      <c r="AN482" s="484"/>
      <c r="AO482" s="484"/>
      <c r="AP482" s="484"/>
      <c r="AQ482" s="484"/>
      <c r="AR482" s="484"/>
      <c r="AS482" s="484"/>
      <c r="AT482" s="484"/>
      <c r="AU482" s="484"/>
      <c r="AV482" s="484"/>
      <c r="AW482" s="484"/>
      <c r="AX482" s="484"/>
      <c r="AY482" s="484"/>
      <c r="AZ482" s="484"/>
      <c r="BA482" s="484"/>
      <c r="BB482" s="484"/>
      <c r="BC482" s="484"/>
      <c r="BD482" s="478">
        <v>5190</v>
      </c>
      <c r="BE482" s="479"/>
      <c r="BF482" s="479"/>
      <c r="BG482" s="479"/>
      <c r="BH482" s="479"/>
      <c r="BI482" s="479"/>
      <c r="BJ482" s="479"/>
      <c r="BK482" s="479"/>
      <c r="BL482" s="479"/>
      <c r="BM482" s="479"/>
      <c r="BN482" s="479"/>
      <c r="BO482" s="479"/>
      <c r="BP482" s="479"/>
      <c r="BQ482" s="479"/>
      <c r="BR482" s="479"/>
      <c r="BS482" s="480"/>
      <c r="BT482" s="478">
        <v>45.6</v>
      </c>
      <c r="BU482" s="479"/>
      <c r="BV482" s="479"/>
      <c r="BW482" s="479"/>
      <c r="BX482" s="479"/>
      <c r="BY482" s="479"/>
      <c r="BZ482" s="479"/>
      <c r="CA482" s="479"/>
      <c r="CB482" s="479"/>
      <c r="CC482" s="479"/>
      <c r="CD482" s="479"/>
      <c r="CE482" s="479"/>
      <c r="CF482" s="479"/>
      <c r="CG482" s="479"/>
      <c r="CH482" s="479"/>
      <c r="CI482" s="480"/>
      <c r="CJ482" s="478">
        <v>258136</v>
      </c>
      <c r="CK482" s="479"/>
      <c r="CL482" s="479"/>
      <c r="CM482" s="479"/>
      <c r="CN482" s="479"/>
      <c r="CO482" s="479"/>
      <c r="CP482" s="479"/>
      <c r="CQ482" s="479"/>
      <c r="CR482" s="479"/>
      <c r="CS482" s="479"/>
      <c r="CT482" s="479"/>
      <c r="CU482" s="479"/>
      <c r="CV482" s="479"/>
      <c r="CW482" s="479"/>
      <c r="CX482" s="479"/>
      <c r="CY482" s="479"/>
      <c r="CZ482" s="480"/>
      <c r="DA482" s="107"/>
      <c r="DB482" s="107"/>
      <c r="DC482" s="107"/>
      <c r="DD482" s="107"/>
      <c r="DE482" s="107"/>
    </row>
    <row r="483" spans="1:109" ht="12.75" customHeight="1">
      <c r="A483" s="475"/>
      <c r="B483" s="475"/>
      <c r="C483" s="475"/>
      <c r="D483" s="475"/>
      <c r="E483" s="475"/>
      <c r="F483" s="475"/>
      <c r="G483" s="475"/>
      <c r="H483" s="476" t="s">
        <v>209</v>
      </c>
      <c r="I483" s="476"/>
      <c r="J483" s="476"/>
      <c r="K483" s="476"/>
      <c r="L483" s="476"/>
      <c r="M483" s="476"/>
      <c r="N483" s="476"/>
      <c r="O483" s="476"/>
      <c r="P483" s="476"/>
      <c r="Q483" s="476"/>
      <c r="R483" s="476"/>
      <c r="S483" s="476"/>
      <c r="T483" s="476"/>
      <c r="U483" s="476"/>
      <c r="V483" s="476"/>
      <c r="W483" s="476"/>
      <c r="X483" s="476"/>
      <c r="Y483" s="476"/>
      <c r="Z483" s="476"/>
      <c r="AA483" s="476"/>
      <c r="AB483" s="476"/>
      <c r="AC483" s="476"/>
      <c r="AD483" s="476"/>
      <c r="AE483" s="476"/>
      <c r="AF483" s="476"/>
      <c r="AG483" s="476"/>
      <c r="AH483" s="476"/>
      <c r="AI483" s="476"/>
      <c r="AJ483" s="476"/>
      <c r="AK483" s="476"/>
      <c r="AL483" s="476"/>
      <c r="AM483" s="476"/>
      <c r="AN483" s="476"/>
      <c r="AO483" s="476"/>
      <c r="AP483" s="476"/>
      <c r="AQ483" s="476"/>
      <c r="AR483" s="476"/>
      <c r="AS483" s="476"/>
      <c r="AT483" s="476"/>
      <c r="AU483" s="476"/>
      <c r="AV483" s="476"/>
      <c r="AW483" s="476"/>
      <c r="AX483" s="476"/>
      <c r="AY483" s="476"/>
      <c r="AZ483" s="476"/>
      <c r="BA483" s="476"/>
      <c r="BB483" s="476"/>
      <c r="BC483" s="476"/>
      <c r="BD483" s="477"/>
      <c r="BE483" s="477"/>
      <c r="BF483" s="477"/>
      <c r="BG483" s="477"/>
      <c r="BH483" s="477"/>
      <c r="BI483" s="477"/>
      <c r="BJ483" s="477"/>
      <c r="BK483" s="477"/>
      <c r="BL483" s="477"/>
      <c r="BM483" s="477"/>
      <c r="BN483" s="477"/>
      <c r="BO483" s="477"/>
      <c r="BP483" s="477"/>
      <c r="BQ483" s="477"/>
      <c r="BR483" s="477"/>
      <c r="BS483" s="477"/>
      <c r="BT483" s="478" t="s">
        <v>210</v>
      </c>
      <c r="BU483" s="479"/>
      <c r="BV483" s="479"/>
      <c r="BW483" s="479"/>
      <c r="BX483" s="479"/>
      <c r="BY483" s="479"/>
      <c r="BZ483" s="479"/>
      <c r="CA483" s="479"/>
      <c r="CB483" s="479"/>
      <c r="CC483" s="479"/>
      <c r="CD483" s="479"/>
      <c r="CE483" s="479"/>
      <c r="CF483" s="479"/>
      <c r="CG483" s="479"/>
      <c r="CH483" s="479"/>
      <c r="CI483" s="480"/>
      <c r="CJ483" s="481">
        <f>CJ482</f>
        <v>258136</v>
      </c>
      <c r="CK483" s="482"/>
      <c r="CL483" s="482"/>
      <c r="CM483" s="482"/>
      <c r="CN483" s="482"/>
      <c r="CO483" s="482"/>
      <c r="CP483" s="482"/>
      <c r="CQ483" s="482"/>
      <c r="CR483" s="482"/>
      <c r="CS483" s="482"/>
      <c r="CT483" s="482"/>
      <c r="CU483" s="482"/>
      <c r="CV483" s="482"/>
      <c r="CW483" s="482"/>
      <c r="CX483" s="482"/>
      <c r="CY483" s="482"/>
      <c r="CZ483" s="483"/>
      <c r="DA483" s="107"/>
      <c r="DB483" s="107">
        <f>CJ483</f>
        <v>258136</v>
      </c>
      <c r="DC483" s="107"/>
      <c r="DD483" s="107"/>
      <c r="DE483" s="107"/>
    </row>
    <row r="484" spans="1:109" ht="12.75" customHeight="1">
      <c r="A484" s="519" t="s">
        <v>407</v>
      </c>
      <c r="B484" s="519"/>
      <c r="C484" s="519"/>
      <c r="D484" s="519"/>
      <c r="E484" s="519"/>
      <c r="F484" s="519"/>
      <c r="G484" s="519"/>
      <c r="H484" s="519"/>
      <c r="I484" s="519"/>
      <c r="J484" s="519"/>
      <c r="K484" s="519"/>
      <c r="L484" s="519"/>
      <c r="M484" s="519"/>
      <c r="N484" s="519"/>
      <c r="O484" s="519"/>
      <c r="P484" s="519"/>
      <c r="Q484" s="519"/>
      <c r="R484" s="519"/>
      <c r="S484" s="519"/>
      <c r="T484" s="519"/>
      <c r="U484" s="519"/>
      <c r="V484" s="519"/>
      <c r="W484" s="519"/>
      <c r="X484" s="519"/>
      <c r="Y484" s="519"/>
      <c r="Z484" s="519"/>
      <c r="AA484" s="519"/>
      <c r="AB484" s="519"/>
      <c r="AC484" s="519"/>
      <c r="AD484" s="519"/>
      <c r="AE484" s="519"/>
      <c r="AF484" s="519"/>
      <c r="AG484" s="519"/>
      <c r="AH484" s="519"/>
      <c r="AI484" s="519"/>
      <c r="AJ484" s="519"/>
      <c r="AK484" s="519"/>
      <c r="AL484" s="519"/>
      <c r="AM484" s="519"/>
      <c r="AN484" s="519"/>
      <c r="AO484" s="519"/>
      <c r="AP484" s="519"/>
      <c r="AQ484" s="519"/>
      <c r="AR484" s="519"/>
      <c r="AS484" s="519"/>
      <c r="AT484" s="519"/>
      <c r="AU484" s="519"/>
      <c r="AV484" s="519"/>
      <c r="AW484" s="519"/>
      <c r="AX484" s="519"/>
      <c r="AY484" s="519"/>
      <c r="AZ484" s="519"/>
      <c r="BA484" s="519"/>
      <c r="BB484" s="519"/>
      <c r="BC484" s="519"/>
      <c r="BD484" s="519"/>
      <c r="BE484" s="519"/>
      <c r="BF484" s="519"/>
      <c r="BG484" s="519"/>
      <c r="BH484" s="519"/>
      <c r="BI484" s="519"/>
      <c r="BJ484" s="519"/>
      <c r="BK484" s="519"/>
      <c r="BL484" s="519"/>
      <c r="BM484" s="519"/>
      <c r="BN484" s="519"/>
      <c r="BO484" s="519"/>
      <c r="BP484" s="519"/>
      <c r="BQ484" s="519"/>
      <c r="BR484" s="519"/>
      <c r="BS484" s="519"/>
      <c r="BT484" s="519"/>
      <c r="BU484" s="519"/>
      <c r="BV484" s="519"/>
      <c r="BW484" s="519"/>
      <c r="BX484" s="519"/>
      <c r="BY484" s="519"/>
      <c r="BZ484" s="519"/>
      <c r="CA484" s="519"/>
      <c r="CB484" s="519"/>
      <c r="CC484" s="519"/>
      <c r="CD484" s="519"/>
      <c r="CE484" s="519"/>
      <c r="CF484" s="519"/>
      <c r="CG484" s="519"/>
      <c r="CH484" s="519"/>
      <c r="CI484" s="519"/>
      <c r="CJ484" s="519"/>
      <c r="CK484" s="519"/>
      <c r="CL484" s="519"/>
      <c r="CM484" s="519"/>
      <c r="CN484" s="519"/>
      <c r="CO484" s="519"/>
      <c r="CP484" s="519"/>
      <c r="CQ484" s="519"/>
      <c r="CR484" s="519"/>
      <c r="CS484" s="519"/>
      <c r="CT484" s="519"/>
      <c r="CU484" s="519"/>
      <c r="CV484" s="519"/>
      <c r="CW484" s="519"/>
      <c r="CX484" s="519"/>
      <c r="CY484" s="519"/>
      <c r="CZ484" s="519"/>
      <c r="DA484" s="519"/>
      <c r="DB484" s="107"/>
      <c r="DC484" s="107"/>
      <c r="DD484" s="107"/>
      <c r="DE484" s="107"/>
    </row>
    <row r="485" spans="1:109" ht="12.75" customHeight="1">
      <c r="A485" s="519" t="s">
        <v>408</v>
      </c>
      <c r="B485" s="519"/>
      <c r="C485" s="519"/>
      <c r="D485" s="519"/>
      <c r="E485" s="519"/>
      <c r="F485" s="519"/>
      <c r="G485" s="519"/>
      <c r="H485" s="519"/>
      <c r="I485" s="519"/>
      <c r="J485" s="519"/>
      <c r="K485" s="519"/>
      <c r="L485" s="519"/>
      <c r="M485" s="519"/>
      <c r="N485" s="519"/>
      <c r="O485" s="519"/>
      <c r="P485" s="519"/>
      <c r="Q485" s="519"/>
      <c r="R485" s="519"/>
      <c r="S485" s="519"/>
      <c r="T485" s="519"/>
      <c r="U485" s="519"/>
      <c r="V485" s="519"/>
      <c r="W485" s="519"/>
      <c r="X485" s="519"/>
      <c r="Y485" s="519"/>
      <c r="Z485" s="519"/>
      <c r="AA485" s="519"/>
      <c r="AB485" s="519"/>
      <c r="AC485" s="519"/>
      <c r="AD485" s="519"/>
      <c r="AE485" s="519"/>
      <c r="AF485" s="519"/>
      <c r="AG485" s="519"/>
      <c r="AH485" s="519"/>
      <c r="AI485" s="519"/>
      <c r="AJ485" s="519"/>
      <c r="AK485" s="519"/>
      <c r="AL485" s="519"/>
      <c r="AM485" s="519"/>
      <c r="AN485" s="519"/>
      <c r="AO485" s="519"/>
      <c r="AP485" s="519"/>
      <c r="AQ485" s="519"/>
      <c r="AR485" s="519"/>
      <c r="AS485" s="519"/>
      <c r="AT485" s="519"/>
      <c r="AU485" s="519"/>
      <c r="AV485" s="519"/>
      <c r="AW485" s="519"/>
      <c r="AX485" s="519"/>
      <c r="AY485" s="519"/>
      <c r="AZ485" s="519"/>
      <c r="BA485" s="519"/>
      <c r="BB485" s="519"/>
      <c r="BC485" s="519"/>
      <c r="BD485" s="519"/>
      <c r="BE485" s="519"/>
      <c r="BF485" s="519"/>
      <c r="BG485" s="519"/>
      <c r="BH485" s="519"/>
      <c r="BI485" s="519"/>
      <c r="BJ485" s="519"/>
      <c r="BK485" s="519"/>
      <c r="BL485" s="519"/>
      <c r="BM485" s="519"/>
      <c r="BN485" s="519"/>
      <c r="BO485" s="519"/>
      <c r="BP485" s="519"/>
      <c r="BQ485" s="519"/>
      <c r="BR485" s="519"/>
      <c r="BS485" s="519"/>
      <c r="BT485" s="519"/>
      <c r="BU485" s="519"/>
      <c r="BV485" s="519"/>
      <c r="BW485" s="519"/>
      <c r="BX485" s="519"/>
      <c r="BY485" s="519"/>
      <c r="BZ485" s="519"/>
      <c r="CA485" s="519"/>
      <c r="CB485" s="519"/>
      <c r="CC485" s="519"/>
      <c r="CD485" s="519"/>
      <c r="CE485" s="519"/>
      <c r="CF485" s="519"/>
      <c r="CG485" s="519"/>
      <c r="CH485" s="519"/>
      <c r="CI485" s="519"/>
      <c r="CJ485" s="519"/>
      <c r="CK485" s="519"/>
      <c r="CL485" s="519"/>
      <c r="CM485" s="519"/>
      <c r="CN485" s="519"/>
      <c r="CO485" s="519"/>
      <c r="CP485" s="519"/>
      <c r="CQ485" s="519"/>
      <c r="CR485" s="519"/>
      <c r="CS485" s="519"/>
      <c r="CT485" s="519"/>
      <c r="CU485" s="519"/>
      <c r="CV485" s="519"/>
      <c r="CW485" s="519"/>
      <c r="CX485" s="519"/>
      <c r="CY485" s="519"/>
      <c r="CZ485" s="519"/>
      <c r="DA485" s="519"/>
      <c r="DB485" s="107"/>
      <c r="DC485" s="107"/>
      <c r="DD485" s="107"/>
      <c r="DE485" s="107"/>
    </row>
    <row r="486" spans="1:109" ht="12.75" customHeight="1">
      <c r="A486" s="519" t="s">
        <v>410</v>
      </c>
      <c r="B486" s="519"/>
      <c r="C486" s="519"/>
      <c r="D486" s="519"/>
      <c r="E486" s="519"/>
      <c r="F486" s="519"/>
      <c r="G486" s="519"/>
      <c r="H486" s="519"/>
      <c r="I486" s="519"/>
      <c r="J486" s="519"/>
      <c r="K486" s="519"/>
      <c r="L486" s="519"/>
      <c r="M486" s="519"/>
      <c r="N486" s="519"/>
      <c r="O486" s="519"/>
      <c r="P486" s="519"/>
      <c r="Q486" s="519"/>
      <c r="R486" s="519"/>
      <c r="S486" s="519"/>
      <c r="T486" s="519"/>
      <c r="U486" s="519"/>
      <c r="V486" s="519"/>
      <c r="W486" s="519"/>
      <c r="X486" s="519"/>
      <c r="Y486" s="519"/>
      <c r="Z486" s="519"/>
      <c r="AA486" s="519"/>
      <c r="AB486" s="519"/>
      <c r="AC486" s="519"/>
      <c r="AD486" s="519"/>
      <c r="AE486" s="519"/>
      <c r="AF486" s="519"/>
      <c r="AG486" s="519"/>
      <c r="AH486" s="519"/>
      <c r="AI486" s="519"/>
      <c r="AJ486" s="519"/>
      <c r="AK486" s="519"/>
      <c r="AL486" s="519"/>
      <c r="AM486" s="519"/>
      <c r="AN486" s="519"/>
      <c r="AO486" s="519"/>
      <c r="AP486" s="519"/>
      <c r="AQ486" s="519"/>
      <c r="AR486" s="519"/>
      <c r="AS486" s="519"/>
      <c r="AT486" s="519"/>
      <c r="AU486" s="519"/>
      <c r="AV486" s="519"/>
      <c r="AW486" s="519"/>
      <c r="AX486" s="519"/>
      <c r="AY486" s="519"/>
      <c r="AZ486" s="519"/>
      <c r="BA486" s="519"/>
      <c r="BB486" s="519"/>
      <c r="BC486" s="519"/>
      <c r="BD486" s="519"/>
      <c r="BE486" s="519"/>
      <c r="BF486" s="519"/>
      <c r="BG486" s="519"/>
      <c r="BH486" s="519"/>
      <c r="BI486" s="519"/>
      <c r="BJ486" s="519"/>
      <c r="BK486" s="519"/>
      <c r="BL486" s="519"/>
      <c r="BM486" s="519"/>
      <c r="BN486" s="519"/>
      <c r="BO486" s="519"/>
      <c r="BP486" s="519"/>
      <c r="BQ486" s="519"/>
      <c r="BR486" s="519"/>
      <c r="BS486" s="519"/>
      <c r="BT486" s="519"/>
      <c r="BU486" s="519"/>
      <c r="BV486" s="519"/>
      <c r="BW486" s="519"/>
      <c r="BX486" s="519"/>
      <c r="BY486" s="519"/>
      <c r="BZ486" s="519"/>
      <c r="CA486" s="519"/>
      <c r="CB486" s="519"/>
      <c r="CC486" s="519"/>
      <c r="CD486" s="519"/>
      <c r="CE486" s="519"/>
      <c r="CF486" s="519"/>
      <c r="CG486" s="519"/>
      <c r="CH486" s="519"/>
      <c r="CI486" s="519"/>
      <c r="CJ486" s="519"/>
      <c r="CK486" s="519"/>
      <c r="CL486" s="519"/>
      <c r="CM486" s="519"/>
      <c r="CN486" s="519"/>
      <c r="CO486" s="519"/>
      <c r="CP486" s="519"/>
      <c r="CQ486" s="519"/>
      <c r="CR486" s="519"/>
      <c r="CS486" s="519"/>
      <c r="CT486" s="519"/>
      <c r="CU486" s="519"/>
      <c r="CV486" s="519"/>
      <c r="CW486" s="519"/>
      <c r="CX486" s="519"/>
      <c r="CY486" s="519"/>
      <c r="CZ486" s="519"/>
      <c r="DA486" s="519"/>
      <c r="DB486" s="107"/>
      <c r="DC486" s="107"/>
      <c r="DD486" s="107"/>
      <c r="DE486" s="107"/>
    </row>
    <row r="487" spans="1:109" ht="1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7"/>
      <c r="BR487" s="107"/>
      <c r="BS487" s="107"/>
      <c r="BT487" s="107"/>
      <c r="BU487" s="107"/>
      <c r="BV487" s="107"/>
      <c r="BW487" s="107"/>
      <c r="BX487" s="107"/>
      <c r="BY487" s="107"/>
      <c r="BZ487" s="107"/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</row>
    <row r="488" spans="1:109" ht="12.75" customHeight="1">
      <c r="A488" s="511" t="s">
        <v>202</v>
      </c>
      <c r="B488" s="511"/>
      <c r="C488" s="511"/>
      <c r="D488" s="511"/>
      <c r="E488" s="511"/>
      <c r="F488" s="511"/>
      <c r="G488" s="511"/>
      <c r="H488" s="511" t="s">
        <v>260</v>
      </c>
      <c r="I488" s="511"/>
      <c r="J488" s="511"/>
      <c r="K488" s="511"/>
      <c r="L488" s="511"/>
      <c r="M488" s="511"/>
      <c r="N488" s="511"/>
      <c r="O488" s="511"/>
      <c r="P488" s="511"/>
      <c r="Q488" s="511"/>
      <c r="R488" s="511"/>
      <c r="S488" s="511"/>
      <c r="T488" s="511"/>
      <c r="U488" s="511"/>
      <c r="V488" s="511"/>
      <c r="W488" s="511"/>
      <c r="X488" s="511"/>
      <c r="Y488" s="511"/>
      <c r="Z488" s="511"/>
      <c r="AA488" s="511"/>
      <c r="AB488" s="511"/>
      <c r="AC488" s="511"/>
      <c r="AD488" s="511"/>
      <c r="AE488" s="511"/>
      <c r="AF488" s="511"/>
      <c r="AG488" s="511"/>
      <c r="AH488" s="511"/>
      <c r="AI488" s="511"/>
      <c r="AJ488" s="511"/>
      <c r="AK488" s="511"/>
      <c r="AL488" s="511"/>
      <c r="AM488" s="511"/>
      <c r="AN488" s="511"/>
      <c r="AO488" s="511"/>
      <c r="AP488" s="511"/>
      <c r="AQ488" s="511"/>
      <c r="AR488" s="511"/>
      <c r="AS488" s="511"/>
      <c r="AT488" s="511"/>
      <c r="AU488" s="511"/>
      <c r="AV488" s="511"/>
      <c r="AW488" s="511"/>
      <c r="AX488" s="511"/>
      <c r="AY488" s="511"/>
      <c r="AZ488" s="511"/>
      <c r="BA488" s="511"/>
      <c r="BB488" s="511"/>
      <c r="BC488" s="511"/>
      <c r="BD488" s="513" t="s">
        <v>319</v>
      </c>
      <c r="BE488" s="514"/>
      <c r="BF488" s="514"/>
      <c r="BG488" s="514"/>
      <c r="BH488" s="514"/>
      <c r="BI488" s="514"/>
      <c r="BJ488" s="514"/>
      <c r="BK488" s="514"/>
      <c r="BL488" s="514"/>
      <c r="BM488" s="514"/>
      <c r="BN488" s="514"/>
      <c r="BO488" s="514"/>
      <c r="BP488" s="514"/>
      <c r="BQ488" s="514"/>
      <c r="BR488" s="514"/>
      <c r="BS488" s="515"/>
      <c r="BT488" s="513" t="s">
        <v>389</v>
      </c>
      <c r="BU488" s="514"/>
      <c r="BV488" s="514"/>
      <c r="BW488" s="514"/>
      <c r="BX488" s="514"/>
      <c r="BY488" s="514"/>
      <c r="BZ488" s="514"/>
      <c r="CA488" s="514"/>
      <c r="CB488" s="514"/>
      <c r="CC488" s="514"/>
      <c r="CD488" s="514"/>
      <c r="CE488" s="514"/>
      <c r="CF488" s="514"/>
      <c r="CG488" s="514"/>
      <c r="CH488" s="514"/>
      <c r="CI488" s="515"/>
      <c r="CJ488" s="513" t="s">
        <v>390</v>
      </c>
      <c r="CK488" s="514"/>
      <c r="CL488" s="514"/>
      <c r="CM488" s="514"/>
      <c r="CN488" s="514"/>
      <c r="CO488" s="514"/>
      <c r="CP488" s="514"/>
      <c r="CQ488" s="514"/>
      <c r="CR488" s="514"/>
      <c r="CS488" s="514"/>
      <c r="CT488" s="514"/>
      <c r="CU488" s="514"/>
      <c r="CV488" s="514"/>
      <c r="CW488" s="514"/>
      <c r="CX488" s="514"/>
      <c r="CY488" s="514"/>
      <c r="CZ488" s="515"/>
      <c r="DA488" s="107"/>
      <c r="DB488" s="107"/>
      <c r="DC488" s="107"/>
      <c r="DD488" s="107"/>
      <c r="DE488" s="107"/>
    </row>
    <row r="489" spans="1:109" ht="15">
      <c r="A489" s="512"/>
      <c r="B489" s="512"/>
      <c r="C489" s="512"/>
      <c r="D489" s="512"/>
      <c r="E489" s="512"/>
      <c r="F489" s="512"/>
      <c r="G489" s="512"/>
      <c r="H489" s="512">
        <v>1</v>
      </c>
      <c r="I489" s="512"/>
      <c r="J489" s="512"/>
      <c r="K489" s="512"/>
      <c r="L489" s="512"/>
      <c r="M489" s="512"/>
      <c r="N489" s="512"/>
      <c r="O489" s="512"/>
      <c r="P489" s="512"/>
      <c r="Q489" s="512"/>
      <c r="R489" s="512"/>
      <c r="S489" s="512"/>
      <c r="T489" s="512"/>
      <c r="U489" s="512"/>
      <c r="V489" s="512"/>
      <c r="W489" s="512"/>
      <c r="X489" s="512"/>
      <c r="Y489" s="512"/>
      <c r="Z489" s="512"/>
      <c r="AA489" s="512"/>
      <c r="AB489" s="512"/>
      <c r="AC489" s="512"/>
      <c r="AD489" s="512"/>
      <c r="AE489" s="512"/>
      <c r="AF489" s="512"/>
      <c r="AG489" s="512"/>
      <c r="AH489" s="512"/>
      <c r="AI489" s="512"/>
      <c r="AJ489" s="512"/>
      <c r="AK489" s="512"/>
      <c r="AL489" s="512"/>
      <c r="AM489" s="512"/>
      <c r="AN489" s="512"/>
      <c r="AO489" s="512"/>
      <c r="AP489" s="512"/>
      <c r="AQ489" s="512"/>
      <c r="AR489" s="512"/>
      <c r="AS489" s="512"/>
      <c r="AT489" s="512"/>
      <c r="AU489" s="512"/>
      <c r="AV489" s="512"/>
      <c r="AW489" s="512"/>
      <c r="AX489" s="512"/>
      <c r="AY489" s="512"/>
      <c r="AZ489" s="512"/>
      <c r="BA489" s="512"/>
      <c r="BB489" s="512"/>
      <c r="BC489" s="512"/>
      <c r="BD489" s="512">
        <v>2</v>
      </c>
      <c r="BE489" s="512"/>
      <c r="BF489" s="512"/>
      <c r="BG489" s="512"/>
      <c r="BH489" s="512"/>
      <c r="BI489" s="512"/>
      <c r="BJ489" s="512"/>
      <c r="BK489" s="512"/>
      <c r="BL489" s="512"/>
      <c r="BM489" s="512"/>
      <c r="BN489" s="512"/>
      <c r="BO489" s="512"/>
      <c r="BP489" s="512"/>
      <c r="BQ489" s="512"/>
      <c r="BR489" s="512"/>
      <c r="BS489" s="512"/>
      <c r="BT489" s="516">
        <v>3</v>
      </c>
      <c r="BU489" s="517"/>
      <c r="BV489" s="517"/>
      <c r="BW489" s="517"/>
      <c r="BX489" s="517"/>
      <c r="BY489" s="517"/>
      <c r="BZ489" s="517"/>
      <c r="CA489" s="517"/>
      <c r="CB489" s="517"/>
      <c r="CC489" s="517"/>
      <c r="CD489" s="517"/>
      <c r="CE489" s="517"/>
      <c r="CF489" s="517"/>
      <c r="CG489" s="517"/>
      <c r="CH489" s="517"/>
      <c r="CI489" s="518"/>
      <c r="CJ489" s="516">
        <v>4</v>
      </c>
      <c r="CK489" s="517"/>
      <c r="CL489" s="517"/>
      <c r="CM489" s="517"/>
      <c r="CN489" s="517"/>
      <c r="CO489" s="517"/>
      <c r="CP489" s="517"/>
      <c r="CQ489" s="517"/>
      <c r="CR489" s="517"/>
      <c r="CS489" s="517"/>
      <c r="CT489" s="517"/>
      <c r="CU489" s="517"/>
      <c r="CV489" s="517"/>
      <c r="CW489" s="517"/>
      <c r="CX489" s="517"/>
      <c r="CY489" s="517"/>
      <c r="CZ489" s="518"/>
      <c r="DA489" s="107"/>
      <c r="DB489" s="107"/>
      <c r="DC489" s="107"/>
      <c r="DD489" s="107"/>
      <c r="DE489" s="107"/>
    </row>
    <row r="490" spans="1:109" ht="12.75" customHeight="1">
      <c r="A490" s="475" t="s">
        <v>208</v>
      </c>
      <c r="B490" s="475"/>
      <c r="C490" s="475"/>
      <c r="D490" s="475"/>
      <c r="E490" s="475"/>
      <c r="F490" s="475"/>
      <c r="G490" s="475"/>
      <c r="H490" s="484" t="s">
        <v>409</v>
      </c>
      <c r="I490" s="484"/>
      <c r="J490" s="484"/>
      <c r="K490" s="484"/>
      <c r="L490" s="484"/>
      <c r="M490" s="484"/>
      <c r="N490" s="484"/>
      <c r="O490" s="484"/>
      <c r="P490" s="484"/>
      <c r="Q490" s="484"/>
      <c r="R490" s="484"/>
      <c r="S490" s="484"/>
      <c r="T490" s="484"/>
      <c r="U490" s="484"/>
      <c r="V490" s="484"/>
      <c r="W490" s="484"/>
      <c r="X490" s="484"/>
      <c r="Y490" s="484"/>
      <c r="Z490" s="484"/>
      <c r="AA490" s="484"/>
      <c r="AB490" s="484"/>
      <c r="AC490" s="484"/>
      <c r="AD490" s="484"/>
      <c r="AE490" s="484"/>
      <c r="AF490" s="484"/>
      <c r="AG490" s="484"/>
      <c r="AH490" s="484"/>
      <c r="AI490" s="484"/>
      <c r="AJ490" s="484"/>
      <c r="AK490" s="484"/>
      <c r="AL490" s="484"/>
      <c r="AM490" s="484"/>
      <c r="AN490" s="484"/>
      <c r="AO490" s="484"/>
      <c r="AP490" s="484"/>
      <c r="AQ490" s="484"/>
      <c r="AR490" s="484"/>
      <c r="AS490" s="484"/>
      <c r="AT490" s="484"/>
      <c r="AU490" s="484"/>
      <c r="AV490" s="484"/>
      <c r="AW490" s="484"/>
      <c r="AX490" s="484"/>
      <c r="AY490" s="484"/>
      <c r="AZ490" s="484"/>
      <c r="BA490" s="484"/>
      <c r="BB490" s="484"/>
      <c r="BC490" s="484"/>
      <c r="BD490" s="478"/>
      <c r="BE490" s="479"/>
      <c r="BF490" s="479"/>
      <c r="BG490" s="479"/>
      <c r="BH490" s="479"/>
      <c r="BI490" s="479"/>
      <c r="BJ490" s="479"/>
      <c r="BK490" s="479"/>
      <c r="BL490" s="479"/>
      <c r="BM490" s="479"/>
      <c r="BN490" s="479"/>
      <c r="BO490" s="479"/>
      <c r="BP490" s="479"/>
      <c r="BQ490" s="479"/>
      <c r="BR490" s="479"/>
      <c r="BS490" s="480"/>
      <c r="BT490" s="478"/>
      <c r="BU490" s="479"/>
      <c r="BV490" s="479"/>
      <c r="BW490" s="479"/>
      <c r="BX490" s="479"/>
      <c r="BY490" s="479"/>
      <c r="BZ490" s="479"/>
      <c r="CA490" s="479"/>
      <c r="CB490" s="479"/>
      <c r="CC490" s="479"/>
      <c r="CD490" s="479"/>
      <c r="CE490" s="479"/>
      <c r="CF490" s="479"/>
      <c r="CG490" s="479"/>
      <c r="CH490" s="479"/>
      <c r="CI490" s="480"/>
      <c r="CJ490" s="478"/>
      <c r="CK490" s="479"/>
      <c r="CL490" s="479"/>
      <c r="CM490" s="479"/>
      <c r="CN490" s="479"/>
      <c r="CO490" s="479"/>
      <c r="CP490" s="479"/>
      <c r="CQ490" s="479"/>
      <c r="CR490" s="479"/>
      <c r="CS490" s="479"/>
      <c r="CT490" s="479"/>
      <c r="CU490" s="479"/>
      <c r="CV490" s="479"/>
      <c r="CW490" s="479"/>
      <c r="CX490" s="479"/>
      <c r="CY490" s="479"/>
      <c r="CZ490" s="480"/>
      <c r="DA490" s="107"/>
      <c r="DB490" s="107"/>
      <c r="DC490" s="107"/>
      <c r="DD490" s="107"/>
      <c r="DE490" s="107"/>
    </row>
    <row r="491" spans="1:109" ht="15" customHeight="1">
      <c r="A491" s="475"/>
      <c r="B491" s="475"/>
      <c r="C491" s="475"/>
      <c r="D491" s="475"/>
      <c r="E491" s="475"/>
      <c r="F491" s="475"/>
      <c r="G491" s="475"/>
      <c r="H491" s="476" t="s">
        <v>209</v>
      </c>
      <c r="I491" s="476"/>
      <c r="J491" s="476"/>
      <c r="K491" s="476"/>
      <c r="L491" s="476"/>
      <c r="M491" s="476"/>
      <c r="N491" s="476"/>
      <c r="O491" s="476"/>
      <c r="P491" s="476"/>
      <c r="Q491" s="476"/>
      <c r="R491" s="476"/>
      <c r="S491" s="476"/>
      <c r="T491" s="476"/>
      <c r="U491" s="476"/>
      <c r="V491" s="476"/>
      <c r="W491" s="476"/>
      <c r="X491" s="476"/>
      <c r="Y491" s="476"/>
      <c r="Z491" s="476"/>
      <c r="AA491" s="476"/>
      <c r="AB491" s="476"/>
      <c r="AC491" s="476"/>
      <c r="AD491" s="476"/>
      <c r="AE491" s="476"/>
      <c r="AF491" s="476"/>
      <c r="AG491" s="476"/>
      <c r="AH491" s="476"/>
      <c r="AI491" s="476"/>
      <c r="AJ491" s="476"/>
      <c r="AK491" s="476"/>
      <c r="AL491" s="476"/>
      <c r="AM491" s="476"/>
      <c r="AN491" s="476"/>
      <c r="AO491" s="476"/>
      <c r="AP491" s="476"/>
      <c r="AQ491" s="476"/>
      <c r="AR491" s="476"/>
      <c r="AS491" s="476"/>
      <c r="AT491" s="476"/>
      <c r="AU491" s="476"/>
      <c r="AV491" s="476"/>
      <c r="AW491" s="476"/>
      <c r="AX491" s="476"/>
      <c r="AY491" s="476"/>
      <c r="AZ491" s="476"/>
      <c r="BA491" s="476"/>
      <c r="BB491" s="476"/>
      <c r="BC491" s="476"/>
      <c r="BD491" s="477"/>
      <c r="BE491" s="477"/>
      <c r="BF491" s="477"/>
      <c r="BG491" s="477"/>
      <c r="BH491" s="477"/>
      <c r="BI491" s="477"/>
      <c r="BJ491" s="477"/>
      <c r="BK491" s="477"/>
      <c r="BL491" s="477"/>
      <c r="BM491" s="477"/>
      <c r="BN491" s="477"/>
      <c r="BO491" s="477"/>
      <c r="BP491" s="477"/>
      <c r="BQ491" s="477"/>
      <c r="BR491" s="477"/>
      <c r="BS491" s="477"/>
      <c r="BT491" s="478" t="s">
        <v>210</v>
      </c>
      <c r="BU491" s="479"/>
      <c r="BV491" s="479"/>
      <c r="BW491" s="479"/>
      <c r="BX491" s="479"/>
      <c r="BY491" s="479"/>
      <c r="BZ491" s="479"/>
      <c r="CA491" s="479"/>
      <c r="CB491" s="479"/>
      <c r="CC491" s="479"/>
      <c r="CD491" s="479"/>
      <c r="CE491" s="479"/>
      <c r="CF491" s="479"/>
      <c r="CG491" s="479"/>
      <c r="CH491" s="479"/>
      <c r="CI491" s="480"/>
      <c r="CJ491" s="481">
        <f>CJ490</f>
        <v>0</v>
      </c>
      <c r="CK491" s="482"/>
      <c r="CL491" s="482"/>
      <c r="CM491" s="482"/>
      <c r="CN491" s="482"/>
      <c r="CO491" s="482"/>
      <c r="CP491" s="482"/>
      <c r="CQ491" s="482"/>
      <c r="CR491" s="482"/>
      <c r="CS491" s="482"/>
      <c r="CT491" s="482"/>
      <c r="CU491" s="482"/>
      <c r="CV491" s="482"/>
      <c r="CW491" s="482"/>
      <c r="CX491" s="482"/>
      <c r="CY491" s="482"/>
      <c r="CZ491" s="483"/>
      <c r="DA491" s="107"/>
      <c r="DB491" s="107"/>
      <c r="DC491" s="107"/>
      <c r="DD491" s="107"/>
      <c r="DE491" s="107"/>
    </row>
    <row r="492" spans="1:109" ht="15" customHeight="1">
      <c r="A492" s="111"/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  <c r="BA492" s="112"/>
      <c r="BB492" s="112"/>
      <c r="BC492" s="112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63"/>
      <c r="CK492" s="163"/>
      <c r="CL492" s="163"/>
      <c r="CM492" s="163"/>
      <c r="CN492" s="163"/>
      <c r="CO492" s="163"/>
      <c r="CP492" s="163"/>
      <c r="CQ492" s="163"/>
      <c r="CR492" s="163"/>
      <c r="CS492" s="163"/>
      <c r="CT492" s="163"/>
      <c r="CU492" s="163"/>
      <c r="CV492" s="163"/>
      <c r="CW492" s="163"/>
      <c r="CX492" s="163"/>
      <c r="CY492" s="163"/>
      <c r="CZ492" s="163"/>
      <c r="DA492" s="163"/>
      <c r="DB492" s="107"/>
      <c r="DC492" s="107"/>
      <c r="DD492" s="107"/>
      <c r="DE492" s="107"/>
    </row>
    <row r="493" spans="1:109" ht="27.75" customHeight="1">
      <c r="A493" s="107"/>
      <c r="B493" s="519" t="s">
        <v>411</v>
      </c>
      <c r="C493" s="519"/>
      <c r="D493" s="519"/>
      <c r="E493" s="519"/>
      <c r="F493" s="519"/>
      <c r="G493" s="519"/>
      <c r="H493" s="519"/>
      <c r="I493" s="519"/>
      <c r="J493" s="519"/>
      <c r="K493" s="519"/>
      <c r="L493" s="519"/>
      <c r="M493" s="519"/>
      <c r="N493" s="519"/>
      <c r="O493" s="519"/>
      <c r="P493" s="519"/>
      <c r="Q493" s="519"/>
      <c r="R493" s="519"/>
      <c r="S493" s="519"/>
      <c r="T493" s="519"/>
      <c r="U493" s="519"/>
      <c r="V493" s="519"/>
      <c r="W493" s="519"/>
      <c r="X493" s="519"/>
      <c r="Y493" s="519"/>
      <c r="Z493" s="519"/>
      <c r="AA493" s="519"/>
      <c r="AB493" s="519"/>
      <c r="AC493" s="519"/>
      <c r="AD493" s="519"/>
      <c r="AE493" s="519"/>
      <c r="AF493" s="519"/>
      <c r="AG493" s="519"/>
      <c r="AH493" s="519"/>
      <c r="AI493" s="519"/>
      <c r="AJ493" s="519"/>
      <c r="AK493" s="519"/>
      <c r="AL493" s="519"/>
      <c r="AM493" s="519"/>
      <c r="AN493" s="519"/>
      <c r="AO493" s="519"/>
      <c r="AP493" s="519"/>
      <c r="AQ493" s="519"/>
      <c r="AR493" s="519"/>
      <c r="AS493" s="519"/>
      <c r="AT493" s="519"/>
      <c r="AU493" s="519"/>
      <c r="AV493" s="519"/>
      <c r="AW493" s="519"/>
      <c r="AX493" s="519"/>
      <c r="AY493" s="519"/>
      <c r="AZ493" s="519"/>
      <c r="BA493" s="519"/>
      <c r="BB493" s="519"/>
      <c r="BC493" s="519"/>
      <c r="BD493" s="519"/>
      <c r="BE493" s="519"/>
      <c r="BF493" s="519"/>
      <c r="BG493" s="519"/>
      <c r="BH493" s="519"/>
      <c r="BI493" s="519"/>
      <c r="BJ493" s="519"/>
      <c r="BK493" s="519"/>
      <c r="BL493" s="519"/>
      <c r="BM493" s="519"/>
      <c r="BN493" s="519"/>
      <c r="BO493" s="519"/>
      <c r="BP493" s="519"/>
      <c r="BQ493" s="519"/>
      <c r="BR493" s="519"/>
      <c r="BS493" s="519"/>
      <c r="BT493" s="519"/>
      <c r="BU493" s="519"/>
      <c r="BV493" s="519"/>
      <c r="BW493" s="519"/>
      <c r="BX493" s="519"/>
      <c r="BY493" s="519"/>
      <c r="BZ493" s="519"/>
      <c r="CA493" s="519"/>
      <c r="CB493" s="519"/>
      <c r="CC493" s="519"/>
      <c r="CD493" s="519"/>
      <c r="CE493" s="519"/>
      <c r="CF493" s="519"/>
      <c r="CG493" s="519"/>
      <c r="CH493" s="519"/>
      <c r="CI493" s="519"/>
      <c r="CJ493" s="519"/>
      <c r="CK493" s="519"/>
      <c r="CL493" s="519"/>
      <c r="CM493" s="519"/>
      <c r="CN493" s="519"/>
      <c r="CO493" s="519"/>
      <c r="CP493" s="519"/>
      <c r="CQ493" s="519"/>
      <c r="CR493" s="519"/>
      <c r="CS493" s="519"/>
      <c r="CT493" s="519"/>
      <c r="CU493" s="519"/>
      <c r="CV493" s="519"/>
      <c r="CW493" s="519"/>
      <c r="CX493" s="519"/>
      <c r="CY493" s="519"/>
      <c r="CZ493" s="519"/>
      <c r="DA493" s="519"/>
      <c r="DB493" s="107"/>
      <c r="DC493" s="107"/>
      <c r="DD493" s="107"/>
      <c r="DE493" s="107"/>
    </row>
    <row r="494" spans="1:109" ht="12.75" customHeight="1">
      <c r="A494" s="107"/>
      <c r="B494" s="519" t="s">
        <v>412</v>
      </c>
      <c r="C494" s="519"/>
      <c r="D494" s="519"/>
      <c r="E494" s="519"/>
      <c r="F494" s="519"/>
      <c r="G494" s="519"/>
      <c r="H494" s="519"/>
      <c r="I494" s="519"/>
      <c r="J494" s="519"/>
      <c r="K494" s="519"/>
      <c r="L494" s="519"/>
      <c r="M494" s="519"/>
      <c r="N494" s="519"/>
      <c r="O494" s="519"/>
      <c r="P494" s="519"/>
      <c r="Q494" s="519"/>
      <c r="R494" s="519"/>
      <c r="S494" s="519"/>
      <c r="T494" s="519"/>
      <c r="U494" s="519"/>
      <c r="V494" s="519"/>
      <c r="W494" s="519"/>
      <c r="X494" s="519"/>
      <c r="Y494" s="519"/>
      <c r="Z494" s="519"/>
      <c r="AA494" s="519"/>
      <c r="AB494" s="519"/>
      <c r="AC494" s="519"/>
      <c r="AD494" s="519"/>
      <c r="AE494" s="519"/>
      <c r="AF494" s="519"/>
      <c r="AG494" s="519"/>
      <c r="AH494" s="519"/>
      <c r="AI494" s="519"/>
      <c r="AJ494" s="519"/>
      <c r="AK494" s="519"/>
      <c r="AL494" s="519"/>
      <c r="AM494" s="519"/>
      <c r="AN494" s="519"/>
      <c r="AO494" s="519"/>
      <c r="AP494" s="519"/>
      <c r="AQ494" s="519"/>
      <c r="AR494" s="519"/>
      <c r="AS494" s="519"/>
      <c r="AT494" s="519"/>
      <c r="AU494" s="519"/>
      <c r="AV494" s="519"/>
      <c r="AW494" s="519"/>
      <c r="AX494" s="519"/>
      <c r="AY494" s="519"/>
      <c r="AZ494" s="519"/>
      <c r="BA494" s="519"/>
      <c r="BB494" s="519"/>
      <c r="BC494" s="519"/>
      <c r="BD494" s="519"/>
      <c r="BE494" s="519"/>
      <c r="BF494" s="519"/>
      <c r="BG494" s="519"/>
      <c r="BH494" s="519"/>
      <c r="BI494" s="519"/>
      <c r="BJ494" s="519"/>
      <c r="BK494" s="519"/>
      <c r="BL494" s="519"/>
      <c r="BM494" s="519"/>
      <c r="BN494" s="519"/>
      <c r="BO494" s="519"/>
      <c r="BP494" s="519"/>
      <c r="BQ494" s="519"/>
      <c r="BR494" s="519"/>
      <c r="BS494" s="519"/>
      <c r="BT494" s="519"/>
      <c r="BU494" s="519"/>
      <c r="BV494" s="519"/>
      <c r="BW494" s="519"/>
      <c r="BX494" s="519"/>
      <c r="BY494" s="519"/>
      <c r="BZ494" s="519"/>
      <c r="CA494" s="519"/>
      <c r="CB494" s="519"/>
      <c r="CC494" s="519"/>
      <c r="CD494" s="519"/>
      <c r="CE494" s="519"/>
      <c r="CF494" s="519"/>
      <c r="CG494" s="519"/>
      <c r="CH494" s="519"/>
      <c r="CI494" s="519"/>
      <c r="CJ494" s="519"/>
      <c r="CK494" s="519"/>
      <c r="CL494" s="519"/>
      <c r="CM494" s="519"/>
      <c r="CN494" s="519"/>
      <c r="CO494" s="519"/>
      <c r="CP494" s="519"/>
      <c r="CQ494" s="519"/>
      <c r="CR494" s="519"/>
      <c r="CS494" s="519"/>
      <c r="CT494" s="519"/>
      <c r="CU494" s="519"/>
      <c r="CV494" s="519"/>
      <c r="CW494" s="519"/>
      <c r="CX494" s="519"/>
      <c r="CY494" s="519"/>
      <c r="CZ494" s="519"/>
      <c r="DA494" s="519"/>
      <c r="DB494" s="107"/>
      <c r="DC494" s="107"/>
      <c r="DD494" s="107"/>
      <c r="DE494" s="107"/>
    </row>
    <row r="495" spans="1:109" ht="27.75" customHeight="1">
      <c r="A495" s="107"/>
      <c r="B495" s="519" t="s">
        <v>343</v>
      </c>
      <c r="C495" s="519"/>
      <c r="D495" s="519"/>
      <c r="E495" s="519"/>
      <c r="F495" s="519"/>
      <c r="G495" s="519"/>
      <c r="H495" s="519"/>
      <c r="I495" s="519"/>
      <c r="J495" s="519"/>
      <c r="K495" s="519"/>
      <c r="L495" s="519"/>
      <c r="M495" s="519"/>
      <c r="N495" s="519"/>
      <c r="O495" s="519"/>
      <c r="P495" s="519"/>
      <c r="Q495" s="519"/>
      <c r="R495" s="519"/>
      <c r="S495" s="519"/>
      <c r="T495" s="519"/>
      <c r="U495" s="519"/>
      <c r="V495" s="519"/>
      <c r="W495" s="519"/>
      <c r="X495" s="519"/>
      <c r="Y495" s="519"/>
      <c r="Z495" s="519"/>
      <c r="AA495" s="519"/>
      <c r="AB495" s="519"/>
      <c r="AC495" s="519"/>
      <c r="AD495" s="519"/>
      <c r="AE495" s="519"/>
      <c r="AF495" s="519"/>
      <c r="AG495" s="519"/>
      <c r="AH495" s="519"/>
      <c r="AI495" s="519"/>
      <c r="AJ495" s="519"/>
      <c r="AK495" s="519"/>
      <c r="AL495" s="519"/>
      <c r="AM495" s="519"/>
      <c r="AN495" s="519"/>
      <c r="AO495" s="519"/>
      <c r="AP495" s="519"/>
      <c r="AQ495" s="519"/>
      <c r="AR495" s="519"/>
      <c r="AS495" s="519"/>
      <c r="AT495" s="519"/>
      <c r="AU495" s="519"/>
      <c r="AV495" s="519"/>
      <c r="AW495" s="519"/>
      <c r="AX495" s="519"/>
      <c r="AY495" s="519"/>
      <c r="AZ495" s="519"/>
      <c r="BA495" s="519"/>
      <c r="BB495" s="519"/>
      <c r="BC495" s="519"/>
      <c r="BD495" s="519"/>
      <c r="BE495" s="519"/>
      <c r="BF495" s="519"/>
      <c r="BG495" s="519"/>
      <c r="BH495" s="519"/>
      <c r="BI495" s="519"/>
      <c r="BJ495" s="519"/>
      <c r="BK495" s="519"/>
      <c r="BL495" s="519"/>
      <c r="BM495" s="519"/>
      <c r="BN495" s="519"/>
      <c r="BO495" s="519"/>
      <c r="BP495" s="519"/>
      <c r="BQ495" s="519"/>
      <c r="BR495" s="519"/>
      <c r="BS495" s="519"/>
      <c r="BT495" s="519"/>
      <c r="BU495" s="519"/>
      <c r="BV495" s="519"/>
      <c r="BW495" s="519"/>
      <c r="BX495" s="519"/>
      <c r="BY495" s="519"/>
      <c r="BZ495" s="519"/>
      <c r="CA495" s="519"/>
      <c r="CB495" s="519"/>
      <c r="CC495" s="519"/>
      <c r="CD495" s="519"/>
      <c r="CE495" s="519"/>
      <c r="CF495" s="519"/>
      <c r="CG495" s="519"/>
      <c r="CH495" s="519"/>
      <c r="CI495" s="519"/>
      <c r="CJ495" s="519"/>
      <c r="CK495" s="519"/>
      <c r="CL495" s="519"/>
      <c r="CM495" s="519"/>
      <c r="CN495" s="519"/>
      <c r="CO495" s="519"/>
      <c r="CP495" s="519"/>
      <c r="CQ495" s="519"/>
      <c r="CR495" s="519"/>
      <c r="CS495" s="519"/>
      <c r="CT495" s="519"/>
      <c r="CU495" s="519"/>
      <c r="CV495" s="519"/>
      <c r="CW495" s="519"/>
      <c r="CX495" s="519"/>
      <c r="CY495" s="519"/>
      <c r="CZ495" s="519"/>
      <c r="DA495" s="519"/>
      <c r="DB495" s="107"/>
      <c r="DC495" s="107"/>
      <c r="DD495" s="107"/>
      <c r="DE495" s="107"/>
    </row>
    <row r="496" spans="1:109" ht="1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  <c r="BM496" s="107"/>
      <c r="BN496" s="107"/>
      <c r="BO496" s="107"/>
      <c r="BP496" s="107"/>
      <c r="BQ496" s="107"/>
      <c r="BR496" s="107"/>
      <c r="BS496" s="107"/>
      <c r="BT496" s="107"/>
      <c r="BU496" s="107"/>
      <c r="BV496" s="107"/>
      <c r="BW496" s="107"/>
      <c r="BX496" s="107"/>
      <c r="BY496" s="107"/>
      <c r="BZ496" s="107"/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7"/>
      <c r="CS496" s="107"/>
      <c r="CT496" s="107"/>
      <c r="CU496" s="107"/>
      <c r="CV496" s="107"/>
      <c r="CW496" s="107"/>
      <c r="CX496" s="107"/>
      <c r="CY496" s="107"/>
      <c r="CZ496" s="107"/>
      <c r="DA496" s="107"/>
      <c r="DB496" s="107"/>
      <c r="DC496" s="107"/>
      <c r="DD496" s="107"/>
      <c r="DE496" s="107"/>
    </row>
    <row r="497" spans="1:109" ht="21" customHeight="1">
      <c r="A497" s="107"/>
      <c r="B497" s="526" t="s">
        <v>202</v>
      </c>
      <c r="C497" s="526"/>
      <c r="D497" s="526"/>
      <c r="E497" s="526"/>
      <c r="F497" s="526"/>
      <c r="G497" s="526"/>
      <c r="H497" s="526"/>
      <c r="I497" s="526" t="s">
        <v>260</v>
      </c>
      <c r="J497" s="526"/>
      <c r="K497" s="526"/>
      <c r="L497" s="526"/>
      <c r="M497" s="526"/>
      <c r="N497" s="526"/>
      <c r="O497" s="526"/>
      <c r="P497" s="526"/>
      <c r="Q497" s="526"/>
      <c r="R497" s="526"/>
      <c r="S497" s="526"/>
      <c r="T497" s="526"/>
      <c r="U497" s="526"/>
      <c r="V497" s="526"/>
      <c r="W497" s="526"/>
      <c r="X497" s="526"/>
      <c r="Y497" s="526"/>
      <c r="Z497" s="526"/>
      <c r="AA497" s="526"/>
      <c r="AB497" s="526"/>
      <c r="AC497" s="526"/>
      <c r="AD497" s="526"/>
      <c r="AE497" s="526"/>
      <c r="AF497" s="526"/>
      <c r="AG497" s="526"/>
      <c r="AH497" s="526"/>
      <c r="AI497" s="526"/>
      <c r="AJ497" s="526"/>
      <c r="AK497" s="526"/>
      <c r="AL497" s="526"/>
      <c r="AM497" s="526"/>
      <c r="AN497" s="526"/>
      <c r="AO497" s="526"/>
      <c r="AP497" s="526"/>
      <c r="AQ497" s="526"/>
      <c r="AR497" s="526"/>
      <c r="AS497" s="526"/>
      <c r="AT497" s="526"/>
      <c r="AU497" s="526"/>
      <c r="AV497" s="526"/>
      <c r="AW497" s="526"/>
      <c r="AX497" s="526"/>
      <c r="AY497" s="526"/>
      <c r="AZ497" s="526"/>
      <c r="BA497" s="526"/>
      <c r="BB497" s="526"/>
      <c r="BC497" s="526"/>
      <c r="BD497" s="526"/>
      <c r="BE497" s="523" t="s">
        <v>319</v>
      </c>
      <c r="BF497" s="524"/>
      <c r="BG497" s="524"/>
      <c r="BH497" s="524"/>
      <c r="BI497" s="524"/>
      <c r="BJ497" s="524"/>
      <c r="BK497" s="524"/>
      <c r="BL497" s="524"/>
      <c r="BM497" s="524"/>
      <c r="BN497" s="524"/>
      <c r="BO497" s="524"/>
      <c r="BP497" s="524"/>
      <c r="BQ497" s="524"/>
      <c r="BR497" s="524"/>
      <c r="BS497" s="524"/>
      <c r="BT497" s="525"/>
      <c r="BU497" s="523" t="s">
        <v>389</v>
      </c>
      <c r="BV497" s="524"/>
      <c r="BW497" s="524"/>
      <c r="BX497" s="524"/>
      <c r="BY497" s="524"/>
      <c r="BZ497" s="524"/>
      <c r="CA497" s="524"/>
      <c r="CB497" s="524"/>
      <c r="CC497" s="524"/>
      <c r="CD497" s="524"/>
      <c r="CE497" s="524"/>
      <c r="CF497" s="524"/>
      <c r="CG497" s="524"/>
      <c r="CH497" s="524"/>
      <c r="CI497" s="524"/>
      <c r="CJ497" s="525"/>
      <c r="CK497" s="523" t="s">
        <v>390</v>
      </c>
      <c r="CL497" s="524"/>
      <c r="CM497" s="524"/>
      <c r="CN497" s="524"/>
      <c r="CO497" s="524"/>
      <c r="CP497" s="524"/>
      <c r="CQ497" s="524"/>
      <c r="CR497" s="524"/>
      <c r="CS497" s="524"/>
      <c r="CT497" s="524"/>
      <c r="CU497" s="524"/>
      <c r="CV497" s="524"/>
      <c r="CW497" s="524"/>
      <c r="CX497" s="524"/>
      <c r="CY497" s="524"/>
      <c r="CZ497" s="524"/>
      <c r="DA497" s="525"/>
      <c r="DB497" s="107"/>
      <c r="DC497" s="107"/>
      <c r="DD497" s="107"/>
      <c r="DE497" s="107"/>
    </row>
    <row r="498" spans="1:109" ht="15">
      <c r="A498" s="107"/>
      <c r="B498" s="527"/>
      <c r="C498" s="527"/>
      <c r="D498" s="527"/>
      <c r="E498" s="527"/>
      <c r="F498" s="527"/>
      <c r="G498" s="527"/>
      <c r="H498" s="527"/>
      <c r="I498" s="527">
        <v>1</v>
      </c>
      <c r="J498" s="527"/>
      <c r="K498" s="527"/>
      <c r="L498" s="527"/>
      <c r="M498" s="527"/>
      <c r="N498" s="527"/>
      <c r="O498" s="527"/>
      <c r="P498" s="527"/>
      <c r="Q498" s="527"/>
      <c r="R498" s="527"/>
      <c r="S498" s="527"/>
      <c r="T498" s="527"/>
      <c r="U498" s="527"/>
      <c r="V498" s="527"/>
      <c r="W498" s="527"/>
      <c r="X498" s="527"/>
      <c r="Y498" s="527"/>
      <c r="Z498" s="527"/>
      <c r="AA498" s="527"/>
      <c r="AB498" s="527"/>
      <c r="AC498" s="527"/>
      <c r="AD498" s="527"/>
      <c r="AE498" s="527"/>
      <c r="AF498" s="527"/>
      <c r="AG498" s="527"/>
      <c r="AH498" s="527"/>
      <c r="AI498" s="527"/>
      <c r="AJ498" s="527"/>
      <c r="AK498" s="527"/>
      <c r="AL498" s="527"/>
      <c r="AM498" s="527"/>
      <c r="AN498" s="527"/>
      <c r="AO498" s="527"/>
      <c r="AP498" s="527"/>
      <c r="AQ498" s="527"/>
      <c r="AR498" s="527"/>
      <c r="AS498" s="527"/>
      <c r="AT498" s="527"/>
      <c r="AU498" s="527"/>
      <c r="AV498" s="527"/>
      <c r="AW498" s="527"/>
      <c r="AX498" s="527"/>
      <c r="AY498" s="527"/>
      <c r="AZ498" s="527"/>
      <c r="BA498" s="527"/>
      <c r="BB498" s="527"/>
      <c r="BC498" s="527"/>
      <c r="BD498" s="527"/>
      <c r="BE498" s="527">
        <v>2</v>
      </c>
      <c r="BF498" s="527"/>
      <c r="BG498" s="527"/>
      <c r="BH498" s="527"/>
      <c r="BI498" s="527"/>
      <c r="BJ498" s="527"/>
      <c r="BK498" s="527"/>
      <c r="BL498" s="527"/>
      <c r="BM498" s="527"/>
      <c r="BN498" s="527"/>
      <c r="BO498" s="527"/>
      <c r="BP498" s="527"/>
      <c r="BQ498" s="527"/>
      <c r="BR498" s="527"/>
      <c r="BS498" s="527"/>
      <c r="BT498" s="527"/>
      <c r="BU498" s="542">
        <v>3</v>
      </c>
      <c r="BV498" s="543"/>
      <c r="BW498" s="543"/>
      <c r="BX498" s="543"/>
      <c r="BY498" s="543"/>
      <c r="BZ498" s="543"/>
      <c r="CA498" s="543"/>
      <c r="CB498" s="543"/>
      <c r="CC498" s="543"/>
      <c r="CD498" s="543"/>
      <c r="CE498" s="543"/>
      <c r="CF498" s="543"/>
      <c r="CG498" s="543"/>
      <c r="CH498" s="543"/>
      <c r="CI498" s="543"/>
      <c r="CJ498" s="544"/>
      <c r="CK498" s="542">
        <v>4</v>
      </c>
      <c r="CL498" s="543"/>
      <c r="CM498" s="543"/>
      <c r="CN498" s="543"/>
      <c r="CO498" s="543"/>
      <c r="CP498" s="543"/>
      <c r="CQ498" s="543"/>
      <c r="CR498" s="543"/>
      <c r="CS498" s="543"/>
      <c r="CT498" s="543"/>
      <c r="CU498" s="543"/>
      <c r="CV498" s="543"/>
      <c r="CW498" s="543"/>
      <c r="CX498" s="543"/>
      <c r="CY498" s="543"/>
      <c r="CZ498" s="543"/>
      <c r="DA498" s="544"/>
      <c r="DB498" s="107"/>
      <c r="DC498" s="107"/>
      <c r="DD498" s="107"/>
      <c r="DE498" s="107"/>
    </row>
    <row r="499" spans="1:109" ht="15">
      <c r="A499" s="107"/>
      <c r="B499" s="494" t="s">
        <v>208</v>
      </c>
      <c r="C499" s="494"/>
      <c r="D499" s="494"/>
      <c r="E499" s="494"/>
      <c r="F499" s="494"/>
      <c r="G499" s="494"/>
      <c r="H499" s="494"/>
      <c r="I499" s="484"/>
      <c r="J499" s="484"/>
      <c r="K499" s="484"/>
      <c r="L499" s="484"/>
      <c r="M499" s="484"/>
      <c r="N499" s="484"/>
      <c r="O499" s="484"/>
      <c r="P499" s="484"/>
      <c r="Q499" s="484"/>
      <c r="R499" s="484"/>
      <c r="S499" s="484"/>
      <c r="T499" s="484"/>
      <c r="U499" s="484"/>
      <c r="V499" s="484"/>
      <c r="W499" s="484"/>
      <c r="X499" s="484"/>
      <c r="Y499" s="484"/>
      <c r="Z499" s="484"/>
      <c r="AA499" s="484"/>
      <c r="AB499" s="484"/>
      <c r="AC499" s="484"/>
      <c r="AD499" s="484"/>
      <c r="AE499" s="484"/>
      <c r="AF499" s="484"/>
      <c r="AG499" s="484"/>
      <c r="AH499" s="484"/>
      <c r="AI499" s="484"/>
      <c r="AJ499" s="484"/>
      <c r="AK499" s="484"/>
      <c r="AL499" s="484"/>
      <c r="AM499" s="484"/>
      <c r="AN499" s="484"/>
      <c r="AO499" s="484"/>
      <c r="AP499" s="484"/>
      <c r="AQ499" s="484"/>
      <c r="AR499" s="484"/>
      <c r="AS499" s="484"/>
      <c r="AT499" s="484"/>
      <c r="AU499" s="484"/>
      <c r="AV499" s="484"/>
      <c r="AW499" s="484"/>
      <c r="AX499" s="484"/>
      <c r="AY499" s="484"/>
      <c r="AZ499" s="484"/>
      <c r="BA499" s="484"/>
      <c r="BB499" s="484"/>
      <c r="BC499" s="484"/>
      <c r="BD499" s="484"/>
      <c r="BE499" s="495"/>
      <c r="BF499" s="496"/>
      <c r="BG499" s="496"/>
      <c r="BH499" s="496"/>
      <c r="BI499" s="496"/>
      <c r="BJ499" s="496"/>
      <c r="BK499" s="496"/>
      <c r="BL499" s="496"/>
      <c r="BM499" s="496"/>
      <c r="BN499" s="496"/>
      <c r="BO499" s="496"/>
      <c r="BP499" s="496"/>
      <c r="BQ499" s="496"/>
      <c r="BR499" s="496"/>
      <c r="BS499" s="496"/>
      <c r="BT499" s="497"/>
      <c r="BU499" s="495"/>
      <c r="BV499" s="496"/>
      <c r="BW499" s="496"/>
      <c r="BX499" s="496"/>
      <c r="BY499" s="496"/>
      <c r="BZ499" s="496"/>
      <c r="CA499" s="496"/>
      <c r="CB499" s="496"/>
      <c r="CC499" s="496"/>
      <c r="CD499" s="496"/>
      <c r="CE499" s="496"/>
      <c r="CF499" s="496"/>
      <c r="CG499" s="496"/>
      <c r="CH499" s="496"/>
      <c r="CI499" s="496"/>
      <c r="CJ499" s="497"/>
      <c r="CK499" s="495"/>
      <c r="CL499" s="496"/>
      <c r="CM499" s="496"/>
      <c r="CN499" s="496"/>
      <c r="CO499" s="496"/>
      <c r="CP499" s="496"/>
      <c r="CQ499" s="496"/>
      <c r="CR499" s="496"/>
      <c r="CS499" s="496"/>
      <c r="CT499" s="496"/>
      <c r="CU499" s="496"/>
      <c r="CV499" s="496"/>
      <c r="CW499" s="496"/>
      <c r="CX499" s="496"/>
      <c r="CY499" s="496"/>
      <c r="CZ499" s="496"/>
      <c r="DA499" s="497"/>
      <c r="DB499" s="107"/>
      <c r="DC499" s="107"/>
      <c r="DD499" s="107"/>
      <c r="DE499" s="107"/>
    </row>
    <row r="500" spans="1:109" ht="15">
      <c r="A500" s="107"/>
      <c r="B500" s="494"/>
      <c r="C500" s="494"/>
      <c r="D500" s="494"/>
      <c r="E500" s="494"/>
      <c r="F500" s="494"/>
      <c r="G500" s="494"/>
      <c r="H500" s="494"/>
      <c r="I500" s="508" t="s">
        <v>209</v>
      </c>
      <c r="J500" s="508"/>
      <c r="K500" s="508"/>
      <c r="L500" s="508"/>
      <c r="M500" s="508"/>
      <c r="N500" s="508"/>
      <c r="O500" s="508"/>
      <c r="P500" s="508"/>
      <c r="Q500" s="508"/>
      <c r="R500" s="508"/>
      <c r="S500" s="508"/>
      <c r="T500" s="508"/>
      <c r="U500" s="508"/>
      <c r="V500" s="508"/>
      <c r="W500" s="508"/>
      <c r="X500" s="508"/>
      <c r="Y500" s="508"/>
      <c r="Z500" s="508"/>
      <c r="AA500" s="508"/>
      <c r="AB500" s="508"/>
      <c r="AC500" s="508"/>
      <c r="AD500" s="508"/>
      <c r="AE500" s="508"/>
      <c r="AF500" s="508"/>
      <c r="AG500" s="508"/>
      <c r="AH500" s="508"/>
      <c r="AI500" s="508"/>
      <c r="AJ500" s="508"/>
      <c r="AK500" s="508"/>
      <c r="AL500" s="508"/>
      <c r="AM500" s="508"/>
      <c r="AN500" s="508"/>
      <c r="AO500" s="508"/>
      <c r="AP500" s="508"/>
      <c r="AQ500" s="508"/>
      <c r="AR500" s="508"/>
      <c r="AS500" s="508"/>
      <c r="AT500" s="508"/>
      <c r="AU500" s="508"/>
      <c r="AV500" s="508"/>
      <c r="AW500" s="508"/>
      <c r="AX500" s="508"/>
      <c r="AY500" s="508"/>
      <c r="AZ500" s="508"/>
      <c r="BA500" s="508"/>
      <c r="BB500" s="508"/>
      <c r="BC500" s="508"/>
      <c r="BD500" s="508"/>
      <c r="BE500" s="498"/>
      <c r="BF500" s="498"/>
      <c r="BG500" s="498"/>
      <c r="BH500" s="498"/>
      <c r="BI500" s="498"/>
      <c r="BJ500" s="498"/>
      <c r="BK500" s="498"/>
      <c r="BL500" s="498"/>
      <c r="BM500" s="498"/>
      <c r="BN500" s="498"/>
      <c r="BO500" s="498"/>
      <c r="BP500" s="498"/>
      <c r="BQ500" s="498"/>
      <c r="BR500" s="498"/>
      <c r="BS500" s="498"/>
      <c r="BT500" s="498"/>
      <c r="BU500" s="495" t="s">
        <v>210</v>
      </c>
      <c r="BV500" s="496"/>
      <c r="BW500" s="496"/>
      <c r="BX500" s="496"/>
      <c r="BY500" s="496"/>
      <c r="BZ500" s="496"/>
      <c r="CA500" s="496"/>
      <c r="CB500" s="496"/>
      <c r="CC500" s="496"/>
      <c r="CD500" s="496"/>
      <c r="CE500" s="496"/>
      <c r="CF500" s="496"/>
      <c r="CG500" s="496"/>
      <c r="CH500" s="496"/>
      <c r="CI500" s="496"/>
      <c r="CJ500" s="497"/>
      <c r="CK500" s="520">
        <f>CK499</f>
        <v>0</v>
      </c>
      <c r="CL500" s="521"/>
      <c r="CM500" s="521"/>
      <c r="CN500" s="521"/>
      <c r="CO500" s="521"/>
      <c r="CP500" s="521"/>
      <c r="CQ500" s="521"/>
      <c r="CR500" s="521"/>
      <c r="CS500" s="521"/>
      <c r="CT500" s="521"/>
      <c r="CU500" s="521"/>
      <c r="CV500" s="521"/>
      <c r="CW500" s="521"/>
      <c r="CX500" s="521"/>
      <c r="CY500" s="521"/>
      <c r="CZ500" s="521"/>
      <c r="DA500" s="522"/>
      <c r="DB500" s="107"/>
      <c r="DC500" s="107"/>
      <c r="DD500" s="107"/>
      <c r="DE500" s="107"/>
    </row>
    <row r="501" spans="1:109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  <c r="BP501" s="107"/>
      <c r="BQ501" s="107"/>
      <c r="BR501" s="107"/>
      <c r="BS501" s="107"/>
      <c r="BT501" s="107"/>
      <c r="BU501" s="107"/>
      <c r="BV501" s="107"/>
      <c r="BW501" s="107"/>
      <c r="BX501" s="107"/>
      <c r="BY501" s="107"/>
      <c r="BZ501" s="107"/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7"/>
      <c r="CS501" s="107"/>
      <c r="CT501" s="107"/>
      <c r="CU501" s="107"/>
      <c r="CV501" s="107"/>
      <c r="CW501" s="107"/>
      <c r="CX501" s="107"/>
      <c r="CY501" s="107"/>
      <c r="CZ501" s="107"/>
      <c r="DA501" s="107"/>
      <c r="DB501" s="107"/>
      <c r="DC501" s="107"/>
      <c r="DD501" s="107"/>
      <c r="DE501" s="107"/>
    </row>
    <row r="502" spans="1:109" ht="12.75" customHeight="1">
      <c r="A502" s="111"/>
      <c r="B502" s="111"/>
      <c r="C502" s="111"/>
      <c r="D502" s="111"/>
      <c r="E502" s="111"/>
      <c r="F502" s="111"/>
      <c r="G502" s="111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  <c r="BA502" s="112"/>
      <c r="BB502" s="112"/>
      <c r="BC502" s="112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63"/>
      <c r="CK502" s="163"/>
      <c r="CL502" s="163"/>
      <c r="CM502" s="163"/>
      <c r="CN502" s="163"/>
      <c r="CO502" s="163"/>
      <c r="CP502" s="163"/>
      <c r="CQ502" s="163"/>
      <c r="CR502" s="163"/>
      <c r="CS502" s="163"/>
      <c r="CT502" s="163"/>
      <c r="CU502" s="163"/>
      <c r="CV502" s="163"/>
      <c r="CW502" s="163"/>
      <c r="CX502" s="163"/>
      <c r="CY502" s="163"/>
      <c r="CZ502" s="163"/>
      <c r="DA502" s="107"/>
      <c r="DB502" s="107"/>
      <c r="DC502" s="107"/>
      <c r="DD502" s="107"/>
      <c r="DE502" s="107"/>
    </row>
    <row r="503" spans="1:109" ht="12.75" customHeight="1">
      <c r="A503" s="519" t="s">
        <v>411</v>
      </c>
      <c r="B503" s="519"/>
      <c r="C503" s="519"/>
      <c r="D503" s="519"/>
      <c r="E503" s="519"/>
      <c r="F503" s="519"/>
      <c r="G503" s="519"/>
      <c r="H503" s="519"/>
      <c r="I503" s="519"/>
      <c r="J503" s="519"/>
      <c r="K503" s="519"/>
      <c r="L503" s="519"/>
      <c r="M503" s="519"/>
      <c r="N503" s="519"/>
      <c r="O503" s="519"/>
      <c r="P503" s="519"/>
      <c r="Q503" s="519"/>
      <c r="R503" s="519"/>
      <c r="S503" s="519"/>
      <c r="T503" s="519"/>
      <c r="U503" s="519"/>
      <c r="V503" s="519"/>
      <c r="W503" s="519"/>
      <c r="X503" s="519"/>
      <c r="Y503" s="519"/>
      <c r="Z503" s="519"/>
      <c r="AA503" s="519"/>
      <c r="AB503" s="519"/>
      <c r="AC503" s="519"/>
      <c r="AD503" s="519"/>
      <c r="AE503" s="519"/>
      <c r="AF503" s="519"/>
      <c r="AG503" s="519"/>
      <c r="AH503" s="519"/>
      <c r="AI503" s="519"/>
      <c r="AJ503" s="519"/>
      <c r="AK503" s="519"/>
      <c r="AL503" s="519"/>
      <c r="AM503" s="519"/>
      <c r="AN503" s="519"/>
      <c r="AO503" s="519"/>
      <c r="AP503" s="519"/>
      <c r="AQ503" s="519"/>
      <c r="AR503" s="519"/>
      <c r="AS503" s="519"/>
      <c r="AT503" s="519"/>
      <c r="AU503" s="519"/>
      <c r="AV503" s="519"/>
      <c r="AW503" s="519"/>
      <c r="AX503" s="519"/>
      <c r="AY503" s="519"/>
      <c r="AZ503" s="519"/>
      <c r="BA503" s="519"/>
      <c r="BB503" s="519"/>
      <c r="BC503" s="519"/>
      <c r="BD503" s="519"/>
      <c r="BE503" s="519"/>
      <c r="BF503" s="519"/>
      <c r="BG503" s="519"/>
      <c r="BH503" s="519"/>
      <c r="BI503" s="519"/>
      <c r="BJ503" s="519"/>
      <c r="BK503" s="519"/>
      <c r="BL503" s="519"/>
      <c r="BM503" s="519"/>
      <c r="BN503" s="519"/>
      <c r="BO503" s="519"/>
      <c r="BP503" s="519"/>
      <c r="BQ503" s="519"/>
      <c r="BR503" s="519"/>
      <c r="BS503" s="519"/>
      <c r="BT503" s="519"/>
      <c r="BU503" s="519"/>
      <c r="BV503" s="519"/>
      <c r="BW503" s="519"/>
      <c r="BX503" s="519"/>
      <c r="BY503" s="519"/>
      <c r="BZ503" s="519"/>
      <c r="CA503" s="519"/>
      <c r="CB503" s="519"/>
      <c r="CC503" s="519"/>
      <c r="CD503" s="519"/>
      <c r="CE503" s="519"/>
      <c r="CF503" s="519"/>
      <c r="CG503" s="519"/>
      <c r="CH503" s="519"/>
      <c r="CI503" s="519"/>
      <c r="CJ503" s="519"/>
      <c r="CK503" s="519"/>
      <c r="CL503" s="519"/>
      <c r="CM503" s="519"/>
      <c r="CN503" s="519"/>
      <c r="CO503" s="519"/>
      <c r="CP503" s="519"/>
      <c r="CQ503" s="519"/>
      <c r="CR503" s="519"/>
      <c r="CS503" s="519"/>
      <c r="CT503" s="519"/>
      <c r="CU503" s="519"/>
      <c r="CV503" s="519"/>
      <c r="CW503" s="519"/>
      <c r="CX503" s="519"/>
      <c r="CY503" s="519"/>
      <c r="CZ503" s="519"/>
      <c r="DA503" s="519"/>
      <c r="DB503" s="107"/>
      <c r="DC503" s="107"/>
      <c r="DD503" s="107"/>
      <c r="DE503" s="107"/>
    </row>
    <row r="504" spans="1:109" ht="12.75" customHeight="1">
      <c r="A504" s="519" t="s">
        <v>412</v>
      </c>
      <c r="B504" s="519"/>
      <c r="C504" s="519"/>
      <c r="D504" s="519"/>
      <c r="E504" s="519"/>
      <c r="F504" s="519"/>
      <c r="G504" s="519"/>
      <c r="H504" s="519"/>
      <c r="I504" s="519"/>
      <c r="J504" s="519"/>
      <c r="K504" s="519"/>
      <c r="L504" s="519"/>
      <c r="M504" s="519"/>
      <c r="N504" s="519"/>
      <c r="O504" s="519"/>
      <c r="P504" s="519"/>
      <c r="Q504" s="519"/>
      <c r="R504" s="519"/>
      <c r="S504" s="519"/>
      <c r="T504" s="519"/>
      <c r="U504" s="519"/>
      <c r="V504" s="519"/>
      <c r="W504" s="519"/>
      <c r="X504" s="519"/>
      <c r="Y504" s="519"/>
      <c r="Z504" s="519"/>
      <c r="AA504" s="519"/>
      <c r="AB504" s="519"/>
      <c r="AC504" s="519"/>
      <c r="AD504" s="519"/>
      <c r="AE504" s="519"/>
      <c r="AF504" s="519"/>
      <c r="AG504" s="519"/>
      <c r="AH504" s="519"/>
      <c r="AI504" s="519"/>
      <c r="AJ504" s="519"/>
      <c r="AK504" s="519"/>
      <c r="AL504" s="519"/>
      <c r="AM504" s="519"/>
      <c r="AN504" s="519"/>
      <c r="AO504" s="519"/>
      <c r="AP504" s="519"/>
      <c r="AQ504" s="519"/>
      <c r="AR504" s="519"/>
      <c r="AS504" s="519"/>
      <c r="AT504" s="519"/>
      <c r="AU504" s="519"/>
      <c r="AV504" s="519"/>
      <c r="AW504" s="519"/>
      <c r="AX504" s="519"/>
      <c r="AY504" s="519"/>
      <c r="AZ504" s="519"/>
      <c r="BA504" s="519"/>
      <c r="BB504" s="519"/>
      <c r="BC504" s="519"/>
      <c r="BD504" s="519"/>
      <c r="BE504" s="519"/>
      <c r="BF504" s="519"/>
      <c r="BG504" s="519"/>
      <c r="BH504" s="519"/>
      <c r="BI504" s="519"/>
      <c r="BJ504" s="519"/>
      <c r="BK504" s="519"/>
      <c r="BL504" s="519"/>
      <c r="BM504" s="519"/>
      <c r="BN504" s="519"/>
      <c r="BO504" s="519"/>
      <c r="BP504" s="519"/>
      <c r="BQ504" s="519"/>
      <c r="BR504" s="519"/>
      <c r="BS504" s="519"/>
      <c r="BT504" s="519"/>
      <c r="BU504" s="519"/>
      <c r="BV504" s="519"/>
      <c r="BW504" s="519"/>
      <c r="BX504" s="519"/>
      <c r="BY504" s="519"/>
      <c r="BZ504" s="519"/>
      <c r="CA504" s="519"/>
      <c r="CB504" s="519"/>
      <c r="CC504" s="519"/>
      <c r="CD504" s="519"/>
      <c r="CE504" s="519"/>
      <c r="CF504" s="519"/>
      <c r="CG504" s="519"/>
      <c r="CH504" s="519"/>
      <c r="CI504" s="519"/>
      <c r="CJ504" s="519"/>
      <c r="CK504" s="519"/>
      <c r="CL504" s="519"/>
      <c r="CM504" s="519"/>
      <c r="CN504" s="519"/>
      <c r="CO504" s="519"/>
      <c r="CP504" s="519"/>
      <c r="CQ504" s="519"/>
      <c r="CR504" s="519"/>
      <c r="CS504" s="519"/>
      <c r="CT504" s="519"/>
      <c r="CU504" s="519"/>
      <c r="CV504" s="519"/>
      <c r="CW504" s="519"/>
      <c r="CX504" s="519"/>
      <c r="CY504" s="519"/>
      <c r="CZ504" s="519"/>
      <c r="DA504" s="519"/>
      <c r="DB504" s="107"/>
      <c r="DC504" s="107"/>
      <c r="DD504" s="107"/>
      <c r="DE504" s="107"/>
    </row>
    <row r="505" spans="1:109" ht="12.75" customHeight="1">
      <c r="A505" s="519" t="s">
        <v>324</v>
      </c>
      <c r="B505" s="519"/>
      <c r="C505" s="519"/>
      <c r="D505" s="519"/>
      <c r="E505" s="519"/>
      <c r="F505" s="519"/>
      <c r="G505" s="519"/>
      <c r="H505" s="519"/>
      <c r="I505" s="519"/>
      <c r="J505" s="519"/>
      <c r="K505" s="519"/>
      <c r="L505" s="519"/>
      <c r="M505" s="519"/>
      <c r="N505" s="519"/>
      <c r="O505" s="519"/>
      <c r="P505" s="519"/>
      <c r="Q505" s="519"/>
      <c r="R505" s="519"/>
      <c r="S505" s="519"/>
      <c r="T505" s="519"/>
      <c r="U505" s="519"/>
      <c r="V505" s="519"/>
      <c r="W505" s="519"/>
      <c r="X505" s="519"/>
      <c r="Y505" s="519"/>
      <c r="Z505" s="519"/>
      <c r="AA505" s="519"/>
      <c r="AB505" s="519"/>
      <c r="AC505" s="519"/>
      <c r="AD505" s="519"/>
      <c r="AE505" s="519"/>
      <c r="AF505" s="519"/>
      <c r="AG505" s="519"/>
      <c r="AH505" s="519"/>
      <c r="AI505" s="519"/>
      <c r="AJ505" s="519"/>
      <c r="AK505" s="519"/>
      <c r="AL505" s="519"/>
      <c r="AM505" s="519"/>
      <c r="AN505" s="519"/>
      <c r="AO505" s="519"/>
      <c r="AP505" s="519"/>
      <c r="AQ505" s="519"/>
      <c r="AR505" s="519"/>
      <c r="AS505" s="519"/>
      <c r="AT505" s="519"/>
      <c r="AU505" s="519"/>
      <c r="AV505" s="519"/>
      <c r="AW505" s="519"/>
      <c r="AX505" s="519"/>
      <c r="AY505" s="519"/>
      <c r="AZ505" s="519"/>
      <c r="BA505" s="519"/>
      <c r="BB505" s="519"/>
      <c r="BC505" s="519"/>
      <c r="BD505" s="519"/>
      <c r="BE505" s="519"/>
      <c r="BF505" s="519"/>
      <c r="BG505" s="519"/>
      <c r="BH505" s="519"/>
      <c r="BI505" s="519"/>
      <c r="BJ505" s="519"/>
      <c r="BK505" s="519"/>
      <c r="BL505" s="519"/>
      <c r="BM505" s="519"/>
      <c r="BN505" s="519"/>
      <c r="BO505" s="519"/>
      <c r="BP505" s="519"/>
      <c r="BQ505" s="519"/>
      <c r="BR505" s="519"/>
      <c r="BS505" s="519"/>
      <c r="BT505" s="519"/>
      <c r="BU505" s="519"/>
      <c r="BV505" s="519"/>
      <c r="BW505" s="519"/>
      <c r="BX505" s="519"/>
      <c r="BY505" s="519"/>
      <c r="BZ505" s="519"/>
      <c r="CA505" s="519"/>
      <c r="CB505" s="519"/>
      <c r="CC505" s="519"/>
      <c r="CD505" s="519"/>
      <c r="CE505" s="519"/>
      <c r="CF505" s="519"/>
      <c r="CG505" s="519"/>
      <c r="CH505" s="519"/>
      <c r="CI505" s="519"/>
      <c r="CJ505" s="519"/>
      <c r="CK505" s="519"/>
      <c r="CL505" s="519"/>
      <c r="CM505" s="519"/>
      <c r="CN505" s="519"/>
      <c r="CO505" s="519"/>
      <c r="CP505" s="519"/>
      <c r="CQ505" s="519"/>
      <c r="CR505" s="519"/>
      <c r="CS505" s="519"/>
      <c r="CT505" s="519"/>
      <c r="CU505" s="519"/>
      <c r="CV505" s="519"/>
      <c r="CW505" s="519"/>
      <c r="CX505" s="519"/>
      <c r="CY505" s="519"/>
      <c r="CZ505" s="519"/>
      <c r="DA505" s="519"/>
      <c r="DB505" s="107"/>
      <c r="DC505" s="107"/>
      <c r="DD505" s="107"/>
      <c r="DE505" s="107"/>
    </row>
    <row r="506" spans="1:109" ht="1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T506" s="107"/>
      <c r="AU506" s="107"/>
      <c r="AV506" s="107"/>
      <c r="AW506" s="107"/>
      <c r="AX506" s="107"/>
      <c r="AY506" s="107"/>
      <c r="AZ506" s="107"/>
      <c r="BA506" s="107"/>
      <c r="BB506" s="107"/>
      <c r="BC506" s="107"/>
      <c r="BD506" s="107"/>
      <c r="BE506" s="107"/>
      <c r="BF506" s="107"/>
      <c r="BG506" s="107"/>
      <c r="BH506" s="107"/>
      <c r="BI506" s="107"/>
      <c r="BJ506" s="107"/>
      <c r="BK506" s="107"/>
      <c r="BL506" s="107"/>
      <c r="BM506" s="107"/>
      <c r="BN506" s="107"/>
      <c r="BO506" s="107"/>
      <c r="BP506" s="107"/>
      <c r="BQ506" s="107"/>
      <c r="BR506" s="107"/>
      <c r="BS506" s="107"/>
      <c r="BT506" s="107"/>
      <c r="BU506" s="107"/>
      <c r="BV506" s="107"/>
      <c r="BW506" s="107"/>
      <c r="BX506" s="107"/>
      <c r="BY506" s="107"/>
      <c r="BZ506" s="107"/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7"/>
      <c r="CS506" s="107"/>
      <c r="CT506" s="107"/>
      <c r="CU506" s="107"/>
      <c r="CV506" s="107"/>
      <c r="CW506" s="107"/>
      <c r="CX506" s="107"/>
      <c r="CY506" s="107"/>
      <c r="CZ506" s="107"/>
      <c r="DA506" s="107"/>
      <c r="DB506" s="107"/>
      <c r="DC506" s="107"/>
      <c r="DD506" s="107"/>
      <c r="DE506" s="107"/>
    </row>
    <row r="507" spans="1:109" ht="12.75" customHeight="1">
      <c r="A507" s="511" t="s">
        <v>202</v>
      </c>
      <c r="B507" s="511"/>
      <c r="C507" s="511"/>
      <c r="D507" s="511"/>
      <c r="E507" s="511"/>
      <c r="F507" s="511"/>
      <c r="G507" s="511"/>
      <c r="H507" s="511" t="s">
        <v>260</v>
      </c>
      <c r="I507" s="511"/>
      <c r="J507" s="511"/>
      <c r="K507" s="511"/>
      <c r="L507" s="511"/>
      <c r="M507" s="511"/>
      <c r="N507" s="511"/>
      <c r="O507" s="511"/>
      <c r="P507" s="511"/>
      <c r="Q507" s="511"/>
      <c r="R507" s="511"/>
      <c r="S507" s="511"/>
      <c r="T507" s="511"/>
      <c r="U507" s="511"/>
      <c r="V507" s="511"/>
      <c r="W507" s="511"/>
      <c r="X507" s="511"/>
      <c r="Y507" s="511"/>
      <c r="Z507" s="511"/>
      <c r="AA507" s="511"/>
      <c r="AB507" s="511"/>
      <c r="AC507" s="511"/>
      <c r="AD507" s="511"/>
      <c r="AE507" s="511"/>
      <c r="AF507" s="511"/>
      <c r="AG507" s="511"/>
      <c r="AH507" s="511"/>
      <c r="AI507" s="511"/>
      <c r="AJ507" s="511"/>
      <c r="AK507" s="511"/>
      <c r="AL507" s="511"/>
      <c r="AM507" s="511"/>
      <c r="AN507" s="511"/>
      <c r="AO507" s="511"/>
      <c r="AP507" s="511"/>
      <c r="AQ507" s="511"/>
      <c r="AR507" s="511"/>
      <c r="AS507" s="511"/>
      <c r="AT507" s="511"/>
      <c r="AU507" s="511"/>
      <c r="AV507" s="511"/>
      <c r="AW507" s="511"/>
      <c r="AX507" s="511"/>
      <c r="AY507" s="511"/>
      <c r="AZ507" s="511"/>
      <c r="BA507" s="511"/>
      <c r="BB507" s="511"/>
      <c r="BC507" s="511"/>
      <c r="BD507" s="513" t="s">
        <v>319</v>
      </c>
      <c r="BE507" s="514"/>
      <c r="BF507" s="514"/>
      <c r="BG507" s="514"/>
      <c r="BH507" s="514"/>
      <c r="BI507" s="514"/>
      <c r="BJ507" s="514"/>
      <c r="BK507" s="514"/>
      <c r="BL507" s="514"/>
      <c r="BM507" s="514"/>
      <c r="BN507" s="514"/>
      <c r="BO507" s="514"/>
      <c r="BP507" s="514"/>
      <c r="BQ507" s="514"/>
      <c r="BR507" s="514"/>
      <c r="BS507" s="515"/>
      <c r="BT507" s="513" t="s">
        <v>389</v>
      </c>
      <c r="BU507" s="514"/>
      <c r="BV507" s="514"/>
      <c r="BW507" s="514"/>
      <c r="BX507" s="514"/>
      <c r="BY507" s="514"/>
      <c r="BZ507" s="514"/>
      <c r="CA507" s="514"/>
      <c r="CB507" s="514"/>
      <c r="CC507" s="514"/>
      <c r="CD507" s="514"/>
      <c r="CE507" s="514"/>
      <c r="CF507" s="514"/>
      <c r="CG507" s="514"/>
      <c r="CH507" s="514"/>
      <c r="CI507" s="515"/>
      <c r="CJ507" s="513" t="s">
        <v>390</v>
      </c>
      <c r="CK507" s="514"/>
      <c r="CL507" s="514"/>
      <c r="CM507" s="514"/>
      <c r="CN507" s="514"/>
      <c r="CO507" s="514"/>
      <c r="CP507" s="514"/>
      <c r="CQ507" s="514"/>
      <c r="CR507" s="514"/>
      <c r="CS507" s="514"/>
      <c r="CT507" s="514"/>
      <c r="CU507" s="514"/>
      <c r="CV507" s="514"/>
      <c r="CW507" s="514"/>
      <c r="CX507" s="514"/>
      <c r="CY507" s="514"/>
      <c r="CZ507" s="515"/>
      <c r="DA507" s="107"/>
      <c r="DB507" s="107"/>
      <c r="DC507" s="107"/>
      <c r="DD507" s="107"/>
      <c r="DE507" s="107"/>
    </row>
    <row r="508" spans="1:109" ht="15">
      <c r="A508" s="512"/>
      <c r="B508" s="512"/>
      <c r="C508" s="512"/>
      <c r="D508" s="512"/>
      <c r="E508" s="512"/>
      <c r="F508" s="512"/>
      <c r="G508" s="512"/>
      <c r="H508" s="512">
        <v>1</v>
      </c>
      <c r="I508" s="512"/>
      <c r="J508" s="512"/>
      <c r="K508" s="512"/>
      <c r="L508" s="512"/>
      <c r="M508" s="512"/>
      <c r="N508" s="512"/>
      <c r="O508" s="512"/>
      <c r="P508" s="512"/>
      <c r="Q508" s="512"/>
      <c r="R508" s="512"/>
      <c r="S508" s="512"/>
      <c r="T508" s="512"/>
      <c r="U508" s="512"/>
      <c r="V508" s="512"/>
      <c r="W508" s="512"/>
      <c r="X508" s="512"/>
      <c r="Y508" s="512"/>
      <c r="Z508" s="512"/>
      <c r="AA508" s="512"/>
      <c r="AB508" s="512"/>
      <c r="AC508" s="512"/>
      <c r="AD508" s="512"/>
      <c r="AE508" s="512"/>
      <c r="AF508" s="512"/>
      <c r="AG508" s="512"/>
      <c r="AH508" s="512"/>
      <c r="AI508" s="512"/>
      <c r="AJ508" s="512"/>
      <c r="AK508" s="512"/>
      <c r="AL508" s="512"/>
      <c r="AM508" s="512"/>
      <c r="AN508" s="512"/>
      <c r="AO508" s="512"/>
      <c r="AP508" s="512"/>
      <c r="AQ508" s="512"/>
      <c r="AR508" s="512"/>
      <c r="AS508" s="512"/>
      <c r="AT508" s="512"/>
      <c r="AU508" s="512"/>
      <c r="AV508" s="512"/>
      <c r="AW508" s="512"/>
      <c r="AX508" s="512"/>
      <c r="AY508" s="512"/>
      <c r="AZ508" s="512"/>
      <c r="BA508" s="512"/>
      <c r="BB508" s="512"/>
      <c r="BC508" s="512"/>
      <c r="BD508" s="512">
        <v>2</v>
      </c>
      <c r="BE508" s="512"/>
      <c r="BF508" s="512"/>
      <c r="BG508" s="512"/>
      <c r="BH508" s="512"/>
      <c r="BI508" s="512"/>
      <c r="BJ508" s="512"/>
      <c r="BK508" s="512"/>
      <c r="BL508" s="512"/>
      <c r="BM508" s="512"/>
      <c r="BN508" s="512"/>
      <c r="BO508" s="512"/>
      <c r="BP508" s="512"/>
      <c r="BQ508" s="512"/>
      <c r="BR508" s="512"/>
      <c r="BS508" s="512"/>
      <c r="BT508" s="516">
        <v>3</v>
      </c>
      <c r="BU508" s="517"/>
      <c r="BV508" s="517"/>
      <c r="BW508" s="517"/>
      <c r="BX508" s="517"/>
      <c r="BY508" s="517"/>
      <c r="BZ508" s="517"/>
      <c r="CA508" s="517"/>
      <c r="CB508" s="517"/>
      <c r="CC508" s="517"/>
      <c r="CD508" s="517"/>
      <c r="CE508" s="517"/>
      <c r="CF508" s="517"/>
      <c r="CG508" s="517"/>
      <c r="CH508" s="517"/>
      <c r="CI508" s="518"/>
      <c r="CJ508" s="516">
        <v>4</v>
      </c>
      <c r="CK508" s="517"/>
      <c r="CL508" s="517"/>
      <c r="CM508" s="517"/>
      <c r="CN508" s="517"/>
      <c r="CO508" s="517"/>
      <c r="CP508" s="517"/>
      <c r="CQ508" s="517"/>
      <c r="CR508" s="517"/>
      <c r="CS508" s="517"/>
      <c r="CT508" s="517"/>
      <c r="CU508" s="517"/>
      <c r="CV508" s="517"/>
      <c r="CW508" s="517"/>
      <c r="CX508" s="517"/>
      <c r="CY508" s="517"/>
      <c r="CZ508" s="518"/>
      <c r="DA508" s="107"/>
      <c r="DB508" s="107"/>
      <c r="DC508" s="107"/>
      <c r="DD508" s="107"/>
      <c r="DE508" s="107"/>
    </row>
    <row r="509" spans="1:109" ht="12.75" customHeight="1">
      <c r="A509" s="475" t="s">
        <v>208</v>
      </c>
      <c r="B509" s="475"/>
      <c r="C509" s="475"/>
      <c r="D509" s="475"/>
      <c r="E509" s="475"/>
      <c r="F509" s="475"/>
      <c r="G509" s="475"/>
      <c r="H509" s="484" t="s">
        <v>413</v>
      </c>
      <c r="I509" s="484"/>
      <c r="J509" s="484"/>
      <c r="K509" s="484"/>
      <c r="L509" s="484"/>
      <c r="M509" s="484"/>
      <c r="N509" s="484"/>
      <c r="O509" s="484"/>
      <c r="P509" s="484"/>
      <c r="Q509" s="484"/>
      <c r="R509" s="484"/>
      <c r="S509" s="484"/>
      <c r="T509" s="484"/>
      <c r="U509" s="484"/>
      <c r="V509" s="484"/>
      <c r="W509" s="484"/>
      <c r="X509" s="484"/>
      <c r="Y509" s="484"/>
      <c r="Z509" s="484"/>
      <c r="AA509" s="484"/>
      <c r="AB509" s="484"/>
      <c r="AC509" s="484"/>
      <c r="AD509" s="484"/>
      <c r="AE509" s="484"/>
      <c r="AF509" s="484"/>
      <c r="AG509" s="484"/>
      <c r="AH509" s="484"/>
      <c r="AI509" s="484"/>
      <c r="AJ509" s="484"/>
      <c r="AK509" s="484"/>
      <c r="AL509" s="484"/>
      <c r="AM509" s="484"/>
      <c r="AN509" s="484"/>
      <c r="AO509" s="484"/>
      <c r="AP509" s="484"/>
      <c r="AQ509" s="484"/>
      <c r="AR509" s="484"/>
      <c r="AS509" s="484"/>
      <c r="AT509" s="484"/>
      <c r="AU509" s="484"/>
      <c r="AV509" s="484"/>
      <c r="AW509" s="484"/>
      <c r="AX509" s="484"/>
      <c r="AY509" s="484"/>
      <c r="AZ509" s="484"/>
      <c r="BA509" s="484"/>
      <c r="BB509" s="484"/>
      <c r="BC509" s="484"/>
      <c r="BD509" s="495">
        <v>1</v>
      </c>
      <c r="BE509" s="496"/>
      <c r="BF509" s="496"/>
      <c r="BG509" s="496"/>
      <c r="BH509" s="496"/>
      <c r="BI509" s="496"/>
      <c r="BJ509" s="496"/>
      <c r="BK509" s="496"/>
      <c r="BL509" s="496"/>
      <c r="BM509" s="496"/>
      <c r="BN509" s="496"/>
      <c r="BO509" s="496"/>
      <c r="BP509" s="496"/>
      <c r="BQ509" s="496"/>
      <c r="BR509" s="496"/>
      <c r="BS509" s="497"/>
      <c r="BT509" s="495">
        <v>3735</v>
      </c>
      <c r="BU509" s="496"/>
      <c r="BV509" s="496"/>
      <c r="BW509" s="496"/>
      <c r="BX509" s="496"/>
      <c r="BY509" s="496"/>
      <c r="BZ509" s="496"/>
      <c r="CA509" s="496"/>
      <c r="CB509" s="496"/>
      <c r="CC509" s="496"/>
      <c r="CD509" s="496"/>
      <c r="CE509" s="496"/>
      <c r="CF509" s="496"/>
      <c r="CG509" s="496"/>
      <c r="CH509" s="496"/>
      <c r="CI509" s="497"/>
      <c r="CJ509" s="495">
        <v>3735</v>
      </c>
      <c r="CK509" s="496"/>
      <c r="CL509" s="496"/>
      <c r="CM509" s="496"/>
      <c r="CN509" s="496"/>
      <c r="CO509" s="496"/>
      <c r="CP509" s="496"/>
      <c r="CQ509" s="496"/>
      <c r="CR509" s="496"/>
      <c r="CS509" s="496"/>
      <c r="CT509" s="496"/>
      <c r="CU509" s="496"/>
      <c r="CV509" s="496"/>
      <c r="CW509" s="496"/>
      <c r="CX509" s="496"/>
      <c r="CY509" s="496"/>
      <c r="CZ509" s="497"/>
      <c r="DA509" s="107"/>
      <c r="DB509" s="107"/>
      <c r="DC509" s="107"/>
      <c r="DD509" s="107"/>
      <c r="DE509" s="107"/>
    </row>
    <row r="510" spans="1:109" ht="12.75" customHeight="1">
      <c r="A510" s="475"/>
      <c r="B510" s="475"/>
      <c r="C510" s="475"/>
      <c r="D510" s="475"/>
      <c r="E510" s="475"/>
      <c r="F510" s="475"/>
      <c r="G510" s="475"/>
      <c r="H510" s="508" t="s">
        <v>209</v>
      </c>
      <c r="I510" s="508"/>
      <c r="J510" s="508"/>
      <c r="K510" s="508"/>
      <c r="L510" s="508"/>
      <c r="M510" s="508"/>
      <c r="N510" s="508"/>
      <c r="O510" s="508"/>
      <c r="P510" s="508"/>
      <c r="Q510" s="508"/>
      <c r="R510" s="508"/>
      <c r="S510" s="508"/>
      <c r="T510" s="508"/>
      <c r="U510" s="508"/>
      <c r="V510" s="508"/>
      <c r="W510" s="508"/>
      <c r="X510" s="508"/>
      <c r="Y510" s="508"/>
      <c r="Z510" s="508"/>
      <c r="AA510" s="508"/>
      <c r="AB510" s="508"/>
      <c r="AC510" s="508"/>
      <c r="AD510" s="508"/>
      <c r="AE510" s="508"/>
      <c r="AF510" s="508"/>
      <c r="AG510" s="508"/>
      <c r="AH510" s="508"/>
      <c r="AI510" s="508"/>
      <c r="AJ510" s="508"/>
      <c r="AK510" s="508"/>
      <c r="AL510" s="508"/>
      <c r="AM510" s="508"/>
      <c r="AN510" s="508"/>
      <c r="AO510" s="508"/>
      <c r="AP510" s="508"/>
      <c r="AQ510" s="508"/>
      <c r="AR510" s="508"/>
      <c r="AS510" s="508"/>
      <c r="AT510" s="508"/>
      <c r="AU510" s="508"/>
      <c r="AV510" s="508"/>
      <c r="AW510" s="508"/>
      <c r="AX510" s="508"/>
      <c r="AY510" s="508"/>
      <c r="AZ510" s="508"/>
      <c r="BA510" s="508"/>
      <c r="BB510" s="508"/>
      <c r="BC510" s="508"/>
      <c r="BD510" s="498"/>
      <c r="BE510" s="498"/>
      <c r="BF510" s="498"/>
      <c r="BG510" s="498"/>
      <c r="BH510" s="498"/>
      <c r="BI510" s="498"/>
      <c r="BJ510" s="498"/>
      <c r="BK510" s="498"/>
      <c r="BL510" s="498"/>
      <c r="BM510" s="498"/>
      <c r="BN510" s="498"/>
      <c r="BO510" s="498"/>
      <c r="BP510" s="498"/>
      <c r="BQ510" s="498"/>
      <c r="BR510" s="498"/>
      <c r="BS510" s="498"/>
      <c r="BT510" s="495" t="s">
        <v>210</v>
      </c>
      <c r="BU510" s="496"/>
      <c r="BV510" s="496"/>
      <c r="BW510" s="496"/>
      <c r="BX510" s="496"/>
      <c r="BY510" s="496"/>
      <c r="BZ510" s="496"/>
      <c r="CA510" s="496"/>
      <c r="CB510" s="496"/>
      <c r="CC510" s="496"/>
      <c r="CD510" s="496"/>
      <c r="CE510" s="496"/>
      <c r="CF510" s="496"/>
      <c r="CG510" s="496"/>
      <c r="CH510" s="496"/>
      <c r="CI510" s="497"/>
      <c r="CJ510" s="520">
        <f>CJ509</f>
        <v>3735</v>
      </c>
      <c r="CK510" s="521"/>
      <c r="CL510" s="521"/>
      <c r="CM510" s="521"/>
      <c r="CN510" s="521"/>
      <c r="CO510" s="521"/>
      <c r="CP510" s="521"/>
      <c r="CQ510" s="521"/>
      <c r="CR510" s="521"/>
      <c r="CS510" s="521"/>
      <c r="CT510" s="521"/>
      <c r="CU510" s="521"/>
      <c r="CV510" s="521"/>
      <c r="CW510" s="521"/>
      <c r="CX510" s="521"/>
      <c r="CY510" s="521"/>
      <c r="CZ510" s="522"/>
      <c r="DA510" s="107"/>
      <c r="DB510" s="107">
        <v>4000</v>
      </c>
      <c r="DC510" s="107"/>
      <c r="DD510" s="107"/>
      <c r="DE510" s="107"/>
    </row>
    <row r="511" spans="1:109" ht="12.75" customHeight="1">
      <c r="A511" s="111"/>
      <c r="B511" s="111"/>
      <c r="C511" s="111"/>
      <c r="D511" s="111"/>
      <c r="E511" s="111"/>
      <c r="F511" s="111"/>
      <c r="G511" s="111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  <c r="BA511" s="112"/>
      <c r="BB511" s="112"/>
      <c r="BC511" s="112"/>
      <c r="BD511" s="113"/>
      <c r="BE511" s="113"/>
      <c r="BF511" s="113"/>
      <c r="BG511" s="113"/>
      <c r="BH511" s="113"/>
      <c r="BI511" s="113"/>
      <c r="BJ511" s="113"/>
      <c r="BK511" s="113"/>
      <c r="BL511" s="113"/>
      <c r="BM511" s="113"/>
      <c r="BN511" s="113"/>
      <c r="BO511" s="113"/>
      <c r="BP511" s="113"/>
      <c r="BQ511" s="113"/>
      <c r="BR511" s="113"/>
      <c r="BS511" s="113"/>
      <c r="BT511" s="113"/>
      <c r="BU511" s="113"/>
      <c r="BV511" s="113"/>
      <c r="BW511" s="113"/>
      <c r="BX511" s="113"/>
      <c r="BY511" s="113"/>
      <c r="BZ511" s="113"/>
      <c r="CA511" s="113"/>
      <c r="CB511" s="113"/>
      <c r="CC511" s="113"/>
      <c r="CD511" s="113"/>
      <c r="CE511" s="113"/>
      <c r="CF511" s="113"/>
      <c r="CG511" s="113"/>
      <c r="CH511" s="113"/>
      <c r="CI511" s="113"/>
      <c r="CJ511" s="163"/>
      <c r="CK511" s="163"/>
      <c r="CL511" s="163"/>
      <c r="CM511" s="163"/>
      <c r="CN511" s="163"/>
      <c r="CO511" s="163"/>
      <c r="CP511" s="163"/>
      <c r="CQ511" s="163"/>
      <c r="CR511" s="163"/>
      <c r="CS511" s="163"/>
      <c r="CT511" s="163"/>
      <c r="CU511" s="163"/>
      <c r="CV511" s="163"/>
      <c r="CW511" s="163"/>
      <c r="CX511" s="163"/>
      <c r="CY511" s="163"/>
      <c r="CZ511" s="163"/>
      <c r="DA511" s="107"/>
      <c r="DB511" s="107"/>
      <c r="DC511" s="107"/>
      <c r="DD511" s="107"/>
      <c r="DE511" s="107"/>
    </row>
    <row r="512" spans="1:109" ht="12.75" customHeight="1">
      <c r="A512" s="519" t="s">
        <v>414</v>
      </c>
      <c r="B512" s="519"/>
      <c r="C512" s="519"/>
      <c r="D512" s="519"/>
      <c r="E512" s="519"/>
      <c r="F512" s="519"/>
      <c r="G512" s="519"/>
      <c r="H512" s="519"/>
      <c r="I512" s="519"/>
      <c r="J512" s="519"/>
      <c r="K512" s="519"/>
      <c r="L512" s="519"/>
      <c r="M512" s="519"/>
      <c r="N512" s="519"/>
      <c r="O512" s="519"/>
      <c r="P512" s="519"/>
      <c r="Q512" s="519"/>
      <c r="R512" s="519"/>
      <c r="S512" s="519"/>
      <c r="T512" s="519"/>
      <c r="U512" s="519"/>
      <c r="V512" s="519"/>
      <c r="W512" s="519"/>
      <c r="X512" s="519"/>
      <c r="Y512" s="519"/>
      <c r="Z512" s="519"/>
      <c r="AA512" s="519"/>
      <c r="AB512" s="519"/>
      <c r="AC512" s="519"/>
      <c r="AD512" s="519"/>
      <c r="AE512" s="519"/>
      <c r="AF512" s="519"/>
      <c r="AG512" s="519"/>
      <c r="AH512" s="519"/>
      <c r="AI512" s="519"/>
      <c r="AJ512" s="519"/>
      <c r="AK512" s="519"/>
      <c r="AL512" s="519"/>
      <c r="AM512" s="519"/>
      <c r="AN512" s="519"/>
      <c r="AO512" s="519"/>
      <c r="AP512" s="519"/>
      <c r="AQ512" s="519"/>
      <c r="AR512" s="519"/>
      <c r="AS512" s="519"/>
      <c r="AT512" s="519"/>
      <c r="AU512" s="519"/>
      <c r="AV512" s="519"/>
      <c r="AW512" s="519"/>
      <c r="AX512" s="519"/>
      <c r="AY512" s="519"/>
      <c r="AZ512" s="519"/>
      <c r="BA512" s="519"/>
      <c r="BB512" s="519"/>
      <c r="BC512" s="519"/>
      <c r="BD512" s="519"/>
      <c r="BE512" s="519"/>
      <c r="BF512" s="519"/>
      <c r="BG512" s="519"/>
      <c r="BH512" s="519"/>
      <c r="BI512" s="519"/>
      <c r="BJ512" s="519"/>
      <c r="BK512" s="519"/>
      <c r="BL512" s="519"/>
      <c r="BM512" s="519"/>
      <c r="BN512" s="519"/>
      <c r="BO512" s="519"/>
      <c r="BP512" s="519"/>
      <c r="BQ512" s="519"/>
      <c r="BR512" s="519"/>
      <c r="BS512" s="519"/>
      <c r="BT512" s="519"/>
      <c r="BU512" s="519"/>
      <c r="BV512" s="519"/>
      <c r="BW512" s="519"/>
      <c r="BX512" s="519"/>
      <c r="BY512" s="519"/>
      <c r="BZ512" s="519"/>
      <c r="CA512" s="519"/>
      <c r="CB512" s="519"/>
      <c r="CC512" s="519"/>
      <c r="CD512" s="519"/>
      <c r="CE512" s="519"/>
      <c r="CF512" s="519"/>
      <c r="CG512" s="519"/>
      <c r="CH512" s="519"/>
      <c r="CI512" s="519"/>
      <c r="CJ512" s="519"/>
      <c r="CK512" s="519"/>
      <c r="CL512" s="519"/>
      <c r="CM512" s="519"/>
      <c r="CN512" s="519"/>
      <c r="CO512" s="519"/>
      <c r="CP512" s="519"/>
      <c r="CQ512" s="519"/>
      <c r="CR512" s="519"/>
      <c r="CS512" s="519"/>
      <c r="CT512" s="519"/>
      <c r="CU512" s="519"/>
      <c r="CV512" s="519"/>
      <c r="CW512" s="519"/>
      <c r="CX512" s="519"/>
      <c r="CY512" s="519"/>
      <c r="CZ512" s="519"/>
      <c r="DA512" s="519"/>
      <c r="DB512" s="107"/>
      <c r="DC512" s="107"/>
      <c r="DD512" s="107"/>
      <c r="DE512" s="107"/>
    </row>
    <row r="513" spans="1:109" ht="12.75" customHeight="1">
      <c r="A513" s="519" t="s">
        <v>415</v>
      </c>
      <c r="B513" s="519"/>
      <c r="C513" s="519"/>
      <c r="D513" s="519"/>
      <c r="E513" s="519"/>
      <c r="F513" s="519"/>
      <c r="G513" s="519"/>
      <c r="H513" s="519"/>
      <c r="I513" s="519"/>
      <c r="J513" s="519"/>
      <c r="K513" s="519"/>
      <c r="L513" s="519"/>
      <c r="M513" s="519"/>
      <c r="N513" s="519"/>
      <c r="O513" s="519"/>
      <c r="P513" s="519"/>
      <c r="Q513" s="519"/>
      <c r="R513" s="519"/>
      <c r="S513" s="519"/>
      <c r="T513" s="519"/>
      <c r="U513" s="519"/>
      <c r="V513" s="519"/>
      <c r="W513" s="519"/>
      <c r="X513" s="519"/>
      <c r="Y513" s="519"/>
      <c r="Z513" s="519"/>
      <c r="AA513" s="519"/>
      <c r="AB513" s="519"/>
      <c r="AC513" s="519"/>
      <c r="AD513" s="519"/>
      <c r="AE513" s="519"/>
      <c r="AF513" s="519"/>
      <c r="AG513" s="519"/>
      <c r="AH513" s="519"/>
      <c r="AI513" s="519"/>
      <c r="AJ513" s="519"/>
      <c r="AK513" s="519"/>
      <c r="AL513" s="519"/>
      <c r="AM513" s="519"/>
      <c r="AN513" s="519"/>
      <c r="AO513" s="519"/>
      <c r="AP513" s="519"/>
      <c r="AQ513" s="519"/>
      <c r="AR513" s="519"/>
      <c r="AS513" s="519"/>
      <c r="AT513" s="519"/>
      <c r="AU513" s="519"/>
      <c r="AV513" s="519"/>
      <c r="AW513" s="519"/>
      <c r="AX513" s="519"/>
      <c r="AY513" s="519"/>
      <c r="AZ513" s="519"/>
      <c r="BA513" s="519"/>
      <c r="BB513" s="519"/>
      <c r="BC513" s="519"/>
      <c r="BD513" s="519"/>
      <c r="BE513" s="519"/>
      <c r="BF513" s="519"/>
      <c r="BG513" s="519"/>
      <c r="BH513" s="519"/>
      <c r="BI513" s="519"/>
      <c r="BJ513" s="519"/>
      <c r="BK513" s="519"/>
      <c r="BL513" s="519"/>
      <c r="BM513" s="519"/>
      <c r="BN513" s="519"/>
      <c r="BO513" s="519"/>
      <c r="BP513" s="519"/>
      <c r="BQ513" s="519"/>
      <c r="BR513" s="519"/>
      <c r="BS513" s="519"/>
      <c r="BT513" s="519"/>
      <c r="BU513" s="519"/>
      <c r="BV513" s="519"/>
      <c r="BW513" s="519"/>
      <c r="BX513" s="519"/>
      <c r="BY513" s="519"/>
      <c r="BZ513" s="519"/>
      <c r="CA513" s="519"/>
      <c r="CB513" s="519"/>
      <c r="CC513" s="519"/>
      <c r="CD513" s="519"/>
      <c r="CE513" s="519"/>
      <c r="CF513" s="519"/>
      <c r="CG513" s="519"/>
      <c r="CH513" s="519"/>
      <c r="CI513" s="519"/>
      <c r="CJ513" s="519"/>
      <c r="CK513" s="519"/>
      <c r="CL513" s="519"/>
      <c r="CM513" s="519"/>
      <c r="CN513" s="519"/>
      <c r="CO513" s="519"/>
      <c r="CP513" s="519"/>
      <c r="CQ513" s="519"/>
      <c r="CR513" s="519"/>
      <c r="CS513" s="519"/>
      <c r="CT513" s="519"/>
      <c r="CU513" s="519"/>
      <c r="CV513" s="519"/>
      <c r="CW513" s="519"/>
      <c r="CX513" s="519"/>
      <c r="CY513" s="519"/>
      <c r="CZ513" s="519"/>
      <c r="DA513" s="519"/>
      <c r="DB513" s="107"/>
      <c r="DC513" s="107"/>
      <c r="DD513" s="107"/>
      <c r="DE513" s="107"/>
    </row>
    <row r="514" spans="1:109" ht="12.75" customHeight="1">
      <c r="A514" s="519" t="s">
        <v>324</v>
      </c>
      <c r="B514" s="519"/>
      <c r="C514" s="519"/>
      <c r="D514" s="519"/>
      <c r="E514" s="519"/>
      <c r="F514" s="519"/>
      <c r="G514" s="519"/>
      <c r="H514" s="519"/>
      <c r="I514" s="519"/>
      <c r="J514" s="519"/>
      <c r="K514" s="519"/>
      <c r="L514" s="519"/>
      <c r="M514" s="519"/>
      <c r="N514" s="519"/>
      <c r="O514" s="519"/>
      <c r="P514" s="519"/>
      <c r="Q514" s="519"/>
      <c r="R514" s="519"/>
      <c r="S514" s="519"/>
      <c r="T514" s="519"/>
      <c r="U514" s="519"/>
      <c r="V514" s="519"/>
      <c r="W514" s="519"/>
      <c r="X514" s="519"/>
      <c r="Y514" s="519"/>
      <c r="Z514" s="519"/>
      <c r="AA514" s="519"/>
      <c r="AB514" s="519"/>
      <c r="AC514" s="519"/>
      <c r="AD514" s="519"/>
      <c r="AE514" s="519"/>
      <c r="AF514" s="519"/>
      <c r="AG514" s="519"/>
      <c r="AH514" s="519"/>
      <c r="AI514" s="519"/>
      <c r="AJ514" s="519"/>
      <c r="AK514" s="519"/>
      <c r="AL514" s="519"/>
      <c r="AM514" s="519"/>
      <c r="AN514" s="519"/>
      <c r="AO514" s="519"/>
      <c r="AP514" s="519"/>
      <c r="AQ514" s="519"/>
      <c r="AR514" s="519"/>
      <c r="AS514" s="519"/>
      <c r="AT514" s="519"/>
      <c r="AU514" s="519"/>
      <c r="AV514" s="519"/>
      <c r="AW514" s="519"/>
      <c r="AX514" s="519"/>
      <c r="AY514" s="519"/>
      <c r="AZ514" s="519"/>
      <c r="BA514" s="519"/>
      <c r="BB514" s="519"/>
      <c r="BC514" s="519"/>
      <c r="BD514" s="519"/>
      <c r="BE514" s="519"/>
      <c r="BF514" s="519"/>
      <c r="BG514" s="519"/>
      <c r="BH514" s="519"/>
      <c r="BI514" s="519"/>
      <c r="BJ514" s="519"/>
      <c r="BK514" s="519"/>
      <c r="BL514" s="519"/>
      <c r="BM514" s="519"/>
      <c r="BN514" s="519"/>
      <c r="BO514" s="519"/>
      <c r="BP514" s="519"/>
      <c r="BQ514" s="519"/>
      <c r="BR514" s="519"/>
      <c r="BS514" s="519"/>
      <c r="BT514" s="519"/>
      <c r="BU514" s="519"/>
      <c r="BV514" s="519"/>
      <c r="BW514" s="519"/>
      <c r="BX514" s="519"/>
      <c r="BY514" s="519"/>
      <c r="BZ514" s="519"/>
      <c r="CA514" s="519"/>
      <c r="CB514" s="519"/>
      <c r="CC514" s="519"/>
      <c r="CD514" s="519"/>
      <c r="CE514" s="519"/>
      <c r="CF514" s="519"/>
      <c r="CG514" s="519"/>
      <c r="CH514" s="519"/>
      <c r="CI514" s="519"/>
      <c r="CJ514" s="519"/>
      <c r="CK514" s="519"/>
      <c r="CL514" s="519"/>
      <c r="CM514" s="519"/>
      <c r="CN514" s="519"/>
      <c r="CO514" s="519"/>
      <c r="CP514" s="519"/>
      <c r="CQ514" s="519"/>
      <c r="CR514" s="519"/>
      <c r="CS514" s="519"/>
      <c r="CT514" s="519"/>
      <c r="CU514" s="519"/>
      <c r="CV514" s="519"/>
      <c r="CW514" s="519"/>
      <c r="CX514" s="519"/>
      <c r="CY514" s="519"/>
      <c r="CZ514" s="519"/>
      <c r="DA514" s="519"/>
      <c r="DB514" s="107"/>
      <c r="DC514" s="107"/>
      <c r="DD514" s="107"/>
      <c r="DE514" s="107"/>
    </row>
    <row r="515" spans="1:109" ht="1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7"/>
      <c r="AZ515" s="107"/>
      <c r="BA515" s="107"/>
      <c r="BB515" s="107"/>
      <c r="BC515" s="107"/>
      <c r="BD515" s="107"/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7"/>
      <c r="BR515" s="107"/>
      <c r="BS515" s="107"/>
      <c r="BT515" s="107"/>
      <c r="BU515" s="107"/>
      <c r="BV515" s="107"/>
      <c r="BW515" s="107"/>
      <c r="BX515" s="107"/>
      <c r="BY515" s="107"/>
      <c r="BZ515" s="107"/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</row>
    <row r="516" spans="1:109" ht="12.75" customHeight="1">
      <c r="A516" s="511" t="s">
        <v>202</v>
      </c>
      <c r="B516" s="511"/>
      <c r="C516" s="511"/>
      <c r="D516" s="511"/>
      <c r="E516" s="511"/>
      <c r="F516" s="511"/>
      <c r="G516" s="511"/>
      <c r="H516" s="511" t="s">
        <v>260</v>
      </c>
      <c r="I516" s="511"/>
      <c r="J516" s="511"/>
      <c r="K516" s="511"/>
      <c r="L516" s="511"/>
      <c r="M516" s="511"/>
      <c r="N516" s="511"/>
      <c r="O516" s="511"/>
      <c r="P516" s="511"/>
      <c r="Q516" s="511"/>
      <c r="R516" s="511"/>
      <c r="S516" s="511"/>
      <c r="T516" s="511"/>
      <c r="U516" s="511"/>
      <c r="V516" s="511"/>
      <c r="W516" s="511"/>
      <c r="X516" s="511"/>
      <c r="Y516" s="511"/>
      <c r="Z516" s="511"/>
      <c r="AA516" s="511"/>
      <c r="AB516" s="511"/>
      <c r="AC516" s="511"/>
      <c r="AD516" s="511"/>
      <c r="AE516" s="511"/>
      <c r="AF516" s="511"/>
      <c r="AG516" s="511"/>
      <c r="AH516" s="511"/>
      <c r="AI516" s="511"/>
      <c r="AJ516" s="511"/>
      <c r="AK516" s="511"/>
      <c r="AL516" s="511"/>
      <c r="AM516" s="511"/>
      <c r="AN516" s="511"/>
      <c r="AO516" s="511"/>
      <c r="AP516" s="511"/>
      <c r="AQ516" s="511"/>
      <c r="AR516" s="511"/>
      <c r="AS516" s="511"/>
      <c r="AT516" s="511"/>
      <c r="AU516" s="511"/>
      <c r="AV516" s="511"/>
      <c r="AW516" s="511"/>
      <c r="AX516" s="511"/>
      <c r="AY516" s="511"/>
      <c r="AZ516" s="511"/>
      <c r="BA516" s="511"/>
      <c r="BB516" s="511"/>
      <c r="BC516" s="511"/>
      <c r="BD516" s="513" t="s">
        <v>319</v>
      </c>
      <c r="BE516" s="514"/>
      <c r="BF516" s="514"/>
      <c r="BG516" s="514"/>
      <c r="BH516" s="514"/>
      <c r="BI516" s="514"/>
      <c r="BJ516" s="514"/>
      <c r="BK516" s="514"/>
      <c r="BL516" s="514"/>
      <c r="BM516" s="514"/>
      <c r="BN516" s="514"/>
      <c r="BO516" s="514"/>
      <c r="BP516" s="514"/>
      <c r="BQ516" s="514"/>
      <c r="BR516" s="514"/>
      <c r="BS516" s="515"/>
      <c r="BT516" s="513" t="s">
        <v>389</v>
      </c>
      <c r="BU516" s="514"/>
      <c r="BV516" s="514"/>
      <c r="BW516" s="514"/>
      <c r="BX516" s="514"/>
      <c r="BY516" s="514"/>
      <c r="BZ516" s="514"/>
      <c r="CA516" s="514"/>
      <c r="CB516" s="514"/>
      <c r="CC516" s="514"/>
      <c r="CD516" s="514"/>
      <c r="CE516" s="514"/>
      <c r="CF516" s="514"/>
      <c r="CG516" s="514"/>
      <c r="CH516" s="514"/>
      <c r="CI516" s="515"/>
      <c r="CJ516" s="513" t="s">
        <v>390</v>
      </c>
      <c r="CK516" s="514"/>
      <c r="CL516" s="514"/>
      <c r="CM516" s="514"/>
      <c r="CN516" s="514"/>
      <c r="CO516" s="514"/>
      <c r="CP516" s="514"/>
      <c r="CQ516" s="514"/>
      <c r="CR516" s="514"/>
      <c r="CS516" s="514"/>
      <c r="CT516" s="514"/>
      <c r="CU516" s="514"/>
      <c r="CV516" s="514"/>
      <c r="CW516" s="514"/>
      <c r="CX516" s="514"/>
      <c r="CY516" s="514"/>
      <c r="CZ516" s="515"/>
      <c r="DA516" s="107"/>
      <c r="DB516" s="107"/>
      <c r="DC516" s="107"/>
      <c r="DD516" s="107"/>
      <c r="DE516" s="107"/>
    </row>
    <row r="517" spans="1:109" ht="15">
      <c r="A517" s="512"/>
      <c r="B517" s="512"/>
      <c r="C517" s="512"/>
      <c r="D517" s="512"/>
      <c r="E517" s="512"/>
      <c r="F517" s="512"/>
      <c r="G517" s="512"/>
      <c r="H517" s="512">
        <v>1</v>
      </c>
      <c r="I517" s="512"/>
      <c r="J517" s="512"/>
      <c r="K517" s="512"/>
      <c r="L517" s="512"/>
      <c r="M517" s="512"/>
      <c r="N517" s="512"/>
      <c r="O517" s="512"/>
      <c r="P517" s="512"/>
      <c r="Q517" s="512"/>
      <c r="R517" s="512"/>
      <c r="S517" s="512"/>
      <c r="T517" s="512"/>
      <c r="U517" s="512"/>
      <c r="V517" s="512"/>
      <c r="W517" s="512"/>
      <c r="X517" s="512"/>
      <c r="Y517" s="512"/>
      <c r="Z517" s="512"/>
      <c r="AA517" s="512"/>
      <c r="AB517" s="512"/>
      <c r="AC517" s="512"/>
      <c r="AD517" s="512"/>
      <c r="AE517" s="512"/>
      <c r="AF517" s="512"/>
      <c r="AG517" s="512"/>
      <c r="AH517" s="512"/>
      <c r="AI517" s="512"/>
      <c r="AJ517" s="512"/>
      <c r="AK517" s="512"/>
      <c r="AL517" s="512"/>
      <c r="AM517" s="512"/>
      <c r="AN517" s="512"/>
      <c r="AO517" s="512"/>
      <c r="AP517" s="512"/>
      <c r="AQ517" s="512"/>
      <c r="AR517" s="512"/>
      <c r="AS517" s="512"/>
      <c r="AT517" s="512"/>
      <c r="AU517" s="512"/>
      <c r="AV517" s="512"/>
      <c r="AW517" s="512"/>
      <c r="AX517" s="512"/>
      <c r="AY517" s="512"/>
      <c r="AZ517" s="512"/>
      <c r="BA517" s="512"/>
      <c r="BB517" s="512"/>
      <c r="BC517" s="512"/>
      <c r="BD517" s="512">
        <v>2</v>
      </c>
      <c r="BE517" s="512"/>
      <c r="BF517" s="512"/>
      <c r="BG517" s="512"/>
      <c r="BH517" s="512"/>
      <c r="BI517" s="512"/>
      <c r="BJ517" s="512"/>
      <c r="BK517" s="512"/>
      <c r="BL517" s="512"/>
      <c r="BM517" s="512"/>
      <c r="BN517" s="512"/>
      <c r="BO517" s="512"/>
      <c r="BP517" s="512"/>
      <c r="BQ517" s="512"/>
      <c r="BR517" s="512"/>
      <c r="BS517" s="512"/>
      <c r="BT517" s="516">
        <v>3</v>
      </c>
      <c r="BU517" s="517"/>
      <c r="BV517" s="517"/>
      <c r="BW517" s="517"/>
      <c r="BX517" s="517"/>
      <c r="BY517" s="517"/>
      <c r="BZ517" s="517"/>
      <c r="CA517" s="517"/>
      <c r="CB517" s="517"/>
      <c r="CC517" s="517"/>
      <c r="CD517" s="517"/>
      <c r="CE517" s="517"/>
      <c r="CF517" s="517"/>
      <c r="CG517" s="517"/>
      <c r="CH517" s="517"/>
      <c r="CI517" s="518"/>
      <c r="CJ517" s="516">
        <v>4</v>
      </c>
      <c r="CK517" s="517"/>
      <c r="CL517" s="517"/>
      <c r="CM517" s="517"/>
      <c r="CN517" s="517"/>
      <c r="CO517" s="517"/>
      <c r="CP517" s="517"/>
      <c r="CQ517" s="517"/>
      <c r="CR517" s="517"/>
      <c r="CS517" s="517"/>
      <c r="CT517" s="517"/>
      <c r="CU517" s="517"/>
      <c r="CV517" s="517"/>
      <c r="CW517" s="517"/>
      <c r="CX517" s="517"/>
      <c r="CY517" s="517"/>
      <c r="CZ517" s="518"/>
      <c r="DA517" s="107"/>
      <c r="DB517" s="107"/>
      <c r="DC517" s="107"/>
      <c r="DD517" s="107"/>
      <c r="DE517" s="107"/>
    </row>
    <row r="518" spans="1:109" ht="12.75" customHeight="1">
      <c r="A518" s="475" t="s">
        <v>208</v>
      </c>
      <c r="B518" s="475"/>
      <c r="C518" s="475"/>
      <c r="D518" s="475"/>
      <c r="E518" s="475"/>
      <c r="F518" s="475"/>
      <c r="G518" s="475"/>
      <c r="H518" s="484" t="s">
        <v>416</v>
      </c>
      <c r="I518" s="484"/>
      <c r="J518" s="484"/>
      <c r="K518" s="484"/>
      <c r="L518" s="484"/>
      <c r="M518" s="484"/>
      <c r="N518" s="484"/>
      <c r="O518" s="484"/>
      <c r="P518" s="484"/>
      <c r="Q518" s="484"/>
      <c r="R518" s="484"/>
      <c r="S518" s="484"/>
      <c r="T518" s="484"/>
      <c r="U518" s="484"/>
      <c r="V518" s="484"/>
      <c r="W518" s="484"/>
      <c r="X518" s="484"/>
      <c r="Y518" s="484"/>
      <c r="Z518" s="484"/>
      <c r="AA518" s="484"/>
      <c r="AB518" s="484"/>
      <c r="AC518" s="484"/>
      <c r="AD518" s="484"/>
      <c r="AE518" s="484"/>
      <c r="AF518" s="484"/>
      <c r="AG518" s="484"/>
      <c r="AH518" s="484"/>
      <c r="AI518" s="484"/>
      <c r="AJ518" s="484"/>
      <c r="AK518" s="484"/>
      <c r="AL518" s="484"/>
      <c r="AM518" s="484"/>
      <c r="AN518" s="484"/>
      <c r="AO518" s="484"/>
      <c r="AP518" s="484"/>
      <c r="AQ518" s="484"/>
      <c r="AR518" s="484"/>
      <c r="AS518" s="484"/>
      <c r="AT518" s="484"/>
      <c r="AU518" s="484"/>
      <c r="AV518" s="484"/>
      <c r="AW518" s="484"/>
      <c r="AX518" s="484"/>
      <c r="AY518" s="484"/>
      <c r="AZ518" s="484"/>
      <c r="BA518" s="484"/>
      <c r="BB518" s="484"/>
      <c r="BC518" s="484"/>
      <c r="BD518" s="495">
        <v>58</v>
      </c>
      <c r="BE518" s="496"/>
      <c r="BF518" s="496"/>
      <c r="BG518" s="496"/>
      <c r="BH518" s="496"/>
      <c r="BI518" s="496"/>
      <c r="BJ518" s="496"/>
      <c r="BK518" s="496"/>
      <c r="BL518" s="496"/>
      <c r="BM518" s="496"/>
      <c r="BN518" s="496"/>
      <c r="BO518" s="496"/>
      <c r="BP518" s="496"/>
      <c r="BQ518" s="496"/>
      <c r="BR518" s="496"/>
      <c r="BS518" s="497"/>
      <c r="BT518" s="495"/>
      <c r="BU518" s="496"/>
      <c r="BV518" s="496"/>
      <c r="BW518" s="496"/>
      <c r="BX518" s="496"/>
      <c r="BY518" s="496"/>
      <c r="BZ518" s="496"/>
      <c r="CA518" s="496"/>
      <c r="CB518" s="496"/>
      <c r="CC518" s="496"/>
      <c r="CD518" s="496"/>
      <c r="CE518" s="496"/>
      <c r="CF518" s="496"/>
      <c r="CG518" s="496"/>
      <c r="CH518" s="496"/>
      <c r="CI518" s="497"/>
      <c r="CJ518" s="495">
        <v>227518</v>
      </c>
      <c r="CK518" s="496"/>
      <c r="CL518" s="496"/>
      <c r="CM518" s="496"/>
      <c r="CN518" s="496"/>
      <c r="CO518" s="496"/>
      <c r="CP518" s="496"/>
      <c r="CQ518" s="496"/>
      <c r="CR518" s="496"/>
      <c r="CS518" s="496"/>
      <c r="CT518" s="496"/>
      <c r="CU518" s="496"/>
      <c r="CV518" s="496"/>
      <c r="CW518" s="496"/>
      <c r="CX518" s="496"/>
      <c r="CY518" s="496"/>
      <c r="CZ518" s="497"/>
      <c r="DA518" s="107"/>
      <c r="DB518" s="107">
        <v>2020</v>
      </c>
      <c r="DC518" s="107" t="s">
        <v>417</v>
      </c>
      <c r="DD518" s="107"/>
      <c r="DE518" s="107"/>
    </row>
    <row r="519" spans="1:109" ht="12.75" customHeight="1">
      <c r="A519" s="475" t="s">
        <v>220</v>
      </c>
      <c r="B519" s="475"/>
      <c r="C519" s="475"/>
      <c r="D519" s="475"/>
      <c r="E519" s="475"/>
      <c r="F519" s="475"/>
      <c r="G519" s="475"/>
      <c r="H519" s="484" t="s">
        <v>416</v>
      </c>
      <c r="I519" s="484"/>
      <c r="J519" s="484"/>
      <c r="K519" s="484"/>
      <c r="L519" s="484"/>
      <c r="M519" s="484"/>
      <c r="N519" s="484"/>
      <c r="O519" s="484"/>
      <c r="P519" s="484"/>
      <c r="Q519" s="484"/>
      <c r="R519" s="484"/>
      <c r="S519" s="484"/>
      <c r="T519" s="484"/>
      <c r="U519" s="484"/>
      <c r="V519" s="484"/>
      <c r="W519" s="484"/>
      <c r="X519" s="484"/>
      <c r="Y519" s="484"/>
      <c r="Z519" s="484"/>
      <c r="AA519" s="484"/>
      <c r="AB519" s="484"/>
      <c r="AC519" s="484"/>
      <c r="AD519" s="484"/>
      <c r="AE519" s="484"/>
      <c r="AF519" s="484"/>
      <c r="AG519" s="484"/>
      <c r="AH519" s="484"/>
      <c r="AI519" s="484"/>
      <c r="AJ519" s="484"/>
      <c r="AK519" s="484"/>
      <c r="AL519" s="484"/>
      <c r="AM519" s="484"/>
      <c r="AN519" s="484"/>
      <c r="AO519" s="484"/>
      <c r="AP519" s="484"/>
      <c r="AQ519" s="484"/>
      <c r="AR519" s="484"/>
      <c r="AS519" s="484"/>
      <c r="AT519" s="484"/>
      <c r="AU519" s="484"/>
      <c r="AV519" s="484"/>
      <c r="AW519" s="484"/>
      <c r="AX519" s="484"/>
      <c r="AY519" s="484"/>
      <c r="AZ519" s="484"/>
      <c r="BA519" s="484"/>
      <c r="BB519" s="484"/>
      <c r="BC519" s="484"/>
      <c r="BD519" s="495">
        <v>59</v>
      </c>
      <c r="BE519" s="496"/>
      <c r="BF519" s="496"/>
      <c r="BG519" s="496"/>
      <c r="BH519" s="496"/>
      <c r="BI519" s="496"/>
      <c r="BJ519" s="496"/>
      <c r="BK519" s="496"/>
      <c r="BL519" s="496"/>
      <c r="BM519" s="496"/>
      <c r="BN519" s="496"/>
      <c r="BO519" s="496"/>
      <c r="BP519" s="496"/>
      <c r="BQ519" s="496"/>
      <c r="BR519" s="496"/>
      <c r="BS519" s="497"/>
      <c r="BT519" s="286"/>
      <c r="BU519" s="287"/>
      <c r="BV519" s="287"/>
      <c r="BW519" s="287"/>
      <c r="BX519" s="287"/>
      <c r="BY519" s="287"/>
      <c r="BZ519" s="287"/>
      <c r="CA519" s="287"/>
      <c r="CB519" s="287"/>
      <c r="CC519" s="287"/>
      <c r="CD519" s="287"/>
      <c r="CE519" s="287"/>
      <c r="CF519" s="287"/>
      <c r="CG519" s="287"/>
      <c r="CH519" s="287"/>
      <c r="CI519" s="288"/>
      <c r="CJ519" s="495">
        <v>23040</v>
      </c>
      <c r="CK519" s="496"/>
      <c r="CL519" s="496"/>
      <c r="CM519" s="496"/>
      <c r="CN519" s="496"/>
      <c r="CO519" s="496"/>
      <c r="CP519" s="496"/>
      <c r="CQ519" s="496"/>
      <c r="CR519" s="496"/>
      <c r="CS519" s="496"/>
      <c r="CT519" s="496"/>
      <c r="CU519" s="496"/>
      <c r="CV519" s="496"/>
      <c r="CW519" s="496"/>
      <c r="CX519" s="496"/>
      <c r="CY519" s="496"/>
      <c r="CZ519" s="497"/>
      <c r="DA519" s="107"/>
      <c r="DB519" s="107"/>
      <c r="DC519" s="107"/>
      <c r="DD519" s="107"/>
      <c r="DE519" s="107"/>
    </row>
    <row r="520" spans="1:109" ht="12.75" customHeight="1">
      <c r="A520" s="475"/>
      <c r="B520" s="475"/>
      <c r="C520" s="475"/>
      <c r="D520" s="475"/>
      <c r="E520" s="475"/>
      <c r="F520" s="475"/>
      <c r="G520" s="475"/>
      <c r="H520" s="508" t="s">
        <v>209</v>
      </c>
      <c r="I520" s="508"/>
      <c r="J520" s="508"/>
      <c r="K520" s="508"/>
      <c r="L520" s="508"/>
      <c r="M520" s="508"/>
      <c r="N520" s="508"/>
      <c r="O520" s="508"/>
      <c r="P520" s="508"/>
      <c r="Q520" s="508"/>
      <c r="R520" s="508"/>
      <c r="S520" s="508"/>
      <c r="T520" s="508"/>
      <c r="U520" s="508"/>
      <c r="V520" s="508"/>
      <c r="W520" s="508"/>
      <c r="X520" s="508"/>
      <c r="Y520" s="508"/>
      <c r="Z520" s="508"/>
      <c r="AA520" s="508"/>
      <c r="AB520" s="508"/>
      <c r="AC520" s="508"/>
      <c r="AD520" s="508"/>
      <c r="AE520" s="508"/>
      <c r="AF520" s="508"/>
      <c r="AG520" s="508"/>
      <c r="AH520" s="508"/>
      <c r="AI520" s="508"/>
      <c r="AJ520" s="508"/>
      <c r="AK520" s="508"/>
      <c r="AL520" s="508"/>
      <c r="AM520" s="508"/>
      <c r="AN520" s="508"/>
      <c r="AO520" s="508"/>
      <c r="AP520" s="508"/>
      <c r="AQ520" s="508"/>
      <c r="AR520" s="508"/>
      <c r="AS520" s="508"/>
      <c r="AT520" s="508"/>
      <c r="AU520" s="508"/>
      <c r="AV520" s="508"/>
      <c r="AW520" s="508"/>
      <c r="AX520" s="508"/>
      <c r="AY520" s="508"/>
      <c r="AZ520" s="508"/>
      <c r="BA520" s="508"/>
      <c r="BB520" s="508"/>
      <c r="BC520" s="508"/>
      <c r="BD520" s="498"/>
      <c r="BE520" s="498"/>
      <c r="BF520" s="498"/>
      <c r="BG520" s="498"/>
      <c r="BH520" s="498"/>
      <c r="BI520" s="498"/>
      <c r="BJ520" s="498"/>
      <c r="BK520" s="498"/>
      <c r="BL520" s="498"/>
      <c r="BM520" s="498"/>
      <c r="BN520" s="498"/>
      <c r="BO520" s="498"/>
      <c r="BP520" s="498"/>
      <c r="BQ520" s="498"/>
      <c r="BR520" s="498"/>
      <c r="BS520" s="498"/>
      <c r="BT520" s="495" t="s">
        <v>210</v>
      </c>
      <c r="BU520" s="496"/>
      <c r="BV520" s="496"/>
      <c r="BW520" s="496"/>
      <c r="BX520" s="496"/>
      <c r="BY520" s="496"/>
      <c r="BZ520" s="496"/>
      <c r="CA520" s="496"/>
      <c r="CB520" s="496"/>
      <c r="CC520" s="496"/>
      <c r="CD520" s="496"/>
      <c r="CE520" s="496"/>
      <c r="CF520" s="496"/>
      <c r="CG520" s="496"/>
      <c r="CH520" s="496"/>
      <c r="CI520" s="497"/>
      <c r="CJ520" s="520">
        <f>CJ518+CJ519</f>
        <v>250558</v>
      </c>
      <c r="CK520" s="521"/>
      <c r="CL520" s="521"/>
      <c r="CM520" s="521"/>
      <c r="CN520" s="521"/>
      <c r="CO520" s="521"/>
      <c r="CP520" s="521"/>
      <c r="CQ520" s="521"/>
      <c r="CR520" s="521"/>
      <c r="CS520" s="521"/>
      <c r="CT520" s="521"/>
      <c r="CU520" s="521"/>
      <c r="CV520" s="521"/>
      <c r="CW520" s="521"/>
      <c r="CX520" s="521"/>
      <c r="CY520" s="521"/>
      <c r="CZ520" s="522"/>
      <c r="DA520" s="107"/>
      <c r="DB520" s="107">
        <f>CJ520</f>
        <v>250558</v>
      </c>
      <c r="DC520" s="107">
        <v>79114.95</v>
      </c>
      <c r="DD520" s="107"/>
      <c r="DE520" s="107"/>
    </row>
    <row r="521" spans="1:109" ht="12.75" customHeight="1">
      <c r="A521" s="111"/>
      <c r="B521" s="111"/>
      <c r="C521" s="111"/>
      <c r="D521" s="111"/>
      <c r="E521" s="111"/>
      <c r="F521" s="111"/>
      <c r="G521" s="111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  <c r="BA521" s="112"/>
      <c r="BB521" s="112"/>
      <c r="BC521" s="112"/>
      <c r="BD521" s="113"/>
      <c r="BE521" s="113"/>
      <c r="BF521" s="113"/>
      <c r="BG521" s="113"/>
      <c r="BH521" s="113"/>
      <c r="BI521" s="113"/>
      <c r="BJ521" s="113"/>
      <c r="BK521" s="113"/>
      <c r="BL521" s="113"/>
      <c r="BM521" s="113"/>
      <c r="BN521" s="113"/>
      <c r="BO521" s="113"/>
      <c r="BP521" s="113"/>
      <c r="BQ521" s="113"/>
      <c r="BR521" s="113"/>
      <c r="BS521" s="113"/>
      <c r="BT521" s="113"/>
      <c r="BU521" s="113"/>
      <c r="BV521" s="113"/>
      <c r="BW521" s="113"/>
      <c r="BX521" s="113"/>
      <c r="BY521" s="113"/>
      <c r="BZ521" s="113"/>
      <c r="CA521" s="113"/>
      <c r="CB521" s="113"/>
      <c r="CC521" s="113"/>
      <c r="CD521" s="113"/>
      <c r="CE521" s="113"/>
      <c r="CF521" s="113"/>
      <c r="CG521" s="113"/>
      <c r="CH521" s="113"/>
      <c r="CI521" s="113"/>
      <c r="CJ521" s="163"/>
      <c r="CK521" s="163"/>
      <c r="CL521" s="163"/>
      <c r="CM521" s="163"/>
      <c r="CN521" s="163"/>
      <c r="CO521" s="163"/>
      <c r="CP521" s="163"/>
      <c r="CQ521" s="163"/>
      <c r="CR521" s="163"/>
      <c r="CS521" s="163"/>
      <c r="CT521" s="163"/>
      <c r="CU521" s="163"/>
      <c r="CV521" s="163"/>
      <c r="CW521" s="163"/>
      <c r="CX521" s="163"/>
      <c r="CY521" s="163"/>
      <c r="CZ521" s="163"/>
      <c r="DA521" s="107"/>
      <c r="DB521" s="107"/>
      <c r="DC521" s="107"/>
      <c r="DD521" s="107"/>
      <c r="DE521" s="107"/>
    </row>
    <row r="522" spans="1:109" ht="12.75" customHeight="1">
      <c r="A522" s="519" t="s">
        <v>418</v>
      </c>
      <c r="B522" s="519"/>
      <c r="C522" s="519"/>
      <c r="D522" s="519"/>
      <c r="E522" s="519"/>
      <c r="F522" s="519"/>
      <c r="G522" s="519"/>
      <c r="H522" s="519"/>
      <c r="I522" s="519"/>
      <c r="J522" s="519"/>
      <c r="K522" s="519"/>
      <c r="L522" s="519"/>
      <c r="M522" s="519"/>
      <c r="N522" s="519"/>
      <c r="O522" s="519"/>
      <c r="P522" s="519"/>
      <c r="Q522" s="519"/>
      <c r="R522" s="519"/>
      <c r="S522" s="519"/>
      <c r="T522" s="519"/>
      <c r="U522" s="519"/>
      <c r="V522" s="519"/>
      <c r="W522" s="519"/>
      <c r="X522" s="519"/>
      <c r="Y522" s="519"/>
      <c r="Z522" s="519"/>
      <c r="AA522" s="519"/>
      <c r="AB522" s="519"/>
      <c r="AC522" s="519"/>
      <c r="AD522" s="519"/>
      <c r="AE522" s="519"/>
      <c r="AF522" s="519"/>
      <c r="AG522" s="519"/>
      <c r="AH522" s="519"/>
      <c r="AI522" s="519"/>
      <c r="AJ522" s="519"/>
      <c r="AK522" s="519"/>
      <c r="AL522" s="519"/>
      <c r="AM522" s="519"/>
      <c r="AN522" s="519"/>
      <c r="AO522" s="519"/>
      <c r="AP522" s="519"/>
      <c r="AQ522" s="519"/>
      <c r="AR522" s="519"/>
      <c r="AS522" s="519"/>
      <c r="AT522" s="519"/>
      <c r="AU522" s="519"/>
      <c r="AV522" s="519"/>
      <c r="AW522" s="519"/>
      <c r="AX522" s="519"/>
      <c r="AY522" s="519"/>
      <c r="AZ522" s="519"/>
      <c r="BA522" s="519"/>
      <c r="BB522" s="519"/>
      <c r="BC522" s="519"/>
      <c r="BD522" s="519"/>
      <c r="BE522" s="519"/>
      <c r="BF522" s="519"/>
      <c r="BG522" s="519"/>
      <c r="BH522" s="519"/>
      <c r="BI522" s="519"/>
      <c r="BJ522" s="519"/>
      <c r="BK522" s="519"/>
      <c r="BL522" s="519"/>
      <c r="BM522" s="519"/>
      <c r="BN522" s="519"/>
      <c r="BO522" s="519"/>
      <c r="BP522" s="519"/>
      <c r="BQ522" s="519"/>
      <c r="BR522" s="519"/>
      <c r="BS522" s="519"/>
      <c r="BT522" s="519"/>
      <c r="BU522" s="519"/>
      <c r="BV522" s="519"/>
      <c r="BW522" s="519"/>
      <c r="BX522" s="519"/>
      <c r="BY522" s="519"/>
      <c r="BZ522" s="519"/>
      <c r="CA522" s="519"/>
      <c r="CB522" s="519"/>
      <c r="CC522" s="519"/>
      <c r="CD522" s="519"/>
      <c r="CE522" s="519"/>
      <c r="CF522" s="519"/>
      <c r="CG522" s="519"/>
      <c r="CH522" s="519"/>
      <c r="CI522" s="519"/>
      <c r="CJ522" s="519"/>
      <c r="CK522" s="519"/>
      <c r="CL522" s="519"/>
      <c r="CM522" s="519"/>
      <c r="CN522" s="519"/>
      <c r="CO522" s="519"/>
      <c r="CP522" s="519"/>
      <c r="CQ522" s="519"/>
      <c r="CR522" s="519"/>
      <c r="CS522" s="519"/>
      <c r="CT522" s="519"/>
      <c r="CU522" s="519"/>
      <c r="CV522" s="519"/>
      <c r="CW522" s="519"/>
      <c r="CX522" s="519"/>
      <c r="CY522" s="519"/>
      <c r="CZ522" s="519"/>
      <c r="DA522" s="519"/>
      <c r="DB522" s="177"/>
      <c r="DC522" s="107"/>
      <c r="DD522" s="107"/>
      <c r="DE522" s="107"/>
    </row>
    <row r="523" spans="1:109" ht="12.75" customHeight="1">
      <c r="A523" s="519" t="s">
        <v>419</v>
      </c>
      <c r="B523" s="519"/>
      <c r="C523" s="519"/>
      <c r="D523" s="519"/>
      <c r="E523" s="519"/>
      <c r="F523" s="519"/>
      <c r="G523" s="519"/>
      <c r="H523" s="519"/>
      <c r="I523" s="519"/>
      <c r="J523" s="519"/>
      <c r="K523" s="519"/>
      <c r="L523" s="519"/>
      <c r="M523" s="519"/>
      <c r="N523" s="519"/>
      <c r="O523" s="519"/>
      <c r="P523" s="519"/>
      <c r="Q523" s="519"/>
      <c r="R523" s="519"/>
      <c r="S523" s="519"/>
      <c r="T523" s="519"/>
      <c r="U523" s="519"/>
      <c r="V523" s="519"/>
      <c r="W523" s="519"/>
      <c r="X523" s="519"/>
      <c r="Y523" s="519"/>
      <c r="Z523" s="519"/>
      <c r="AA523" s="519"/>
      <c r="AB523" s="519"/>
      <c r="AC523" s="519"/>
      <c r="AD523" s="519"/>
      <c r="AE523" s="519"/>
      <c r="AF523" s="519"/>
      <c r="AG523" s="519"/>
      <c r="AH523" s="519"/>
      <c r="AI523" s="519"/>
      <c r="AJ523" s="519"/>
      <c r="AK523" s="519"/>
      <c r="AL523" s="519"/>
      <c r="AM523" s="519"/>
      <c r="AN523" s="519"/>
      <c r="AO523" s="519"/>
      <c r="AP523" s="519"/>
      <c r="AQ523" s="519"/>
      <c r="AR523" s="519"/>
      <c r="AS523" s="519"/>
      <c r="AT523" s="519"/>
      <c r="AU523" s="519"/>
      <c r="AV523" s="519"/>
      <c r="AW523" s="519"/>
      <c r="AX523" s="519"/>
      <c r="AY523" s="519"/>
      <c r="AZ523" s="519"/>
      <c r="BA523" s="519"/>
      <c r="BB523" s="519"/>
      <c r="BC523" s="519"/>
      <c r="BD523" s="519"/>
      <c r="BE523" s="519"/>
      <c r="BF523" s="519"/>
      <c r="BG523" s="519"/>
      <c r="BH523" s="519"/>
      <c r="BI523" s="519"/>
      <c r="BJ523" s="519"/>
      <c r="BK523" s="519"/>
      <c r="BL523" s="519"/>
      <c r="BM523" s="519"/>
      <c r="BN523" s="519"/>
      <c r="BO523" s="519"/>
      <c r="BP523" s="519"/>
      <c r="BQ523" s="519"/>
      <c r="BR523" s="519"/>
      <c r="BS523" s="519"/>
      <c r="BT523" s="519"/>
      <c r="BU523" s="519"/>
      <c r="BV523" s="519"/>
      <c r="BW523" s="519"/>
      <c r="BX523" s="519"/>
      <c r="BY523" s="519"/>
      <c r="BZ523" s="519"/>
      <c r="CA523" s="519"/>
      <c r="CB523" s="519"/>
      <c r="CC523" s="519"/>
      <c r="CD523" s="519"/>
      <c r="CE523" s="519"/>
      <c r="CF523" s="519"/>
      <c r="CG523" s="519"/>
      <c r="CH523" s="519"/>
      <c r="CI523" s="519"/>
      <c r="CJ523" s="519"/>
      <c r="CK523" s="519"/>
      <c r="CL523" s="519"/>
      <c r="CM523" s="519"/>
      <c r="CN523" s="519"/>
      <c r="CO523" s="519"/>
      <c r="CP523" s="519"/>
      <c r="CQ523" s="519"/>
      <c r="CR523" s="519"/>
      <c r="CS523" s="519"/>
      <c r="CT523" s="519"/>
      <c r="CU523" s="519"/>
      <c r="CV523" s="519"/>
      <c r="CW523" s="519"/>
      <c r="CX523" s="519"/>
      <c r="CY523" s="519"/>
      <c r="CZ523" s="519"/>
      <c r="DA523" s="519"/>
      <c r="DB523" s="177"/>
      <c r="DC523" s="107"/>
      <c r="DD523" s="107"/>
      <c r="DE523" s="107"/>
    </row>
    <row r="524" spans="1:109" ht="12.75" customHeight="1">
      <c r="A524" s="519" t="s">
        <v>343</v>
      </c>
      <c r="B524" s="519"/>
      <c r="C524" s="519"/>
      <c r="D524" s="519"/>
      <c r="E524" s="519"/>
      <c r="F524" s="519"/>
      <c r="G524" s="519"/>
      <c r="H524" s="519"/>
      <c r="I524" s="519"/>
      <c r="J524" s="519"/>
      <c r="K524" s="519"/>
      <c r="L524" s="519"/>
      <c r="M524" s="519"/>
      <c r="N524" s="519"/>
      <c r="O524" s="519"/>
      <c r="P524" s="519"/>
      <c r="Q524" s="519"/>
      <c r="R524" s="519"/>
      <c r="S524" s="519"/>
      <c r="T524" s="519"/>
      <c r="U524" s="519"/>
      <c r="V524" s="519"/>
      <c r="W524" s="519"/>
      <c r="X524" s="519"/>
      <c r="Y524" s="519"/>
      <c r="Z524" s="519"/>
      <c r="AA524" s="519"/>
      <c r="AB524" s="519"/>
      <c r="AC524" s="519"/>
      <c r="AD524" s="519"/>
      <c r="AE524" s="519"/>
      <c r="AF524" s="519"/>
      <c r="AG524" s="519"/>
      <c r="AH524" s="519"/>
      <c r="AI524" s="519"/>
      <c r="AJ524" s="519"/>
      <c r="AK524" s="519"/>
      <c r="AL524" s="519"/>
      <c r="AM524" s="519"/>
      <c r="AN524" s="519"/>
      <c r="AO524" s="519"/>
      <c r="AP524" s="519"/>
      <c r="AQ524" s="519"/>
      <c r="AR524" s="519"/>
      <c r="AS524" s="519"/>
      <c r="AT524" s="519"/>
      <c r="AU524" s="519"/>
      <c r="AV524" s="519"/>
      <c r="AW524" s="519"/>
      <c r="AX524" s="519"/>
      <c r="AY524" s="519"/>
      <c r="AZ524" s="519"/>
      <c r="BA524" s="519"/>
      <c r="BB524" s="519"/>
      <c r="BC524" s="519"/>
      <c r="BD524" s="519"/>
      <c r="BE524" s="519"/>
      <c r="BF524" s="519"/>
      <c r="BG524" s="519"/>
      <c r="BH524" s="519"/>
      <c r="BI524" s="519"/>
      <c r="BJ524" s="519"/>
      <c r="BK524" s="519"/>
      <c r="BL524" s="519"/>
      <c r="BM524" s="519"/>
      <c r="BN524" s="519"/>
      <c r="BO524" s="519"/>
      <c r="BP524" s="519"/>
      <c r="BQ524" s="519"/>
      <c r="BR524" s="519"/>
      <c r="BS524" s="519"/>
      <c r="BT524" s="519"/>
      <c r="BU524" s="519"/>
      <c r="BV524" s="519"/>
      <c r="BW524" s="519"/>
      <c r="BX524" s="519"/>
      <c r="BY524" s="519"/>
      <c r="BZ524" s="519"/>
      <c r="CA524" s="519"/>
      <c r="CB524" s="519"/>
      <c r="CC524" s="519"/>
      <c r="CD524" s="519"/>
      <c r="CE524" s="519"/>
      <c r="CF524" s="519"/>
      <c r="CG524" s="519"/>
      <c r="CH524" s="519"/>
      <c r="CI524" s="519"/>
      <c r="CJ524" s="519"/>
      <c r="CK524" s="519"/>
      <c r="CL524" s="519"/>
      <c r="CM524" s="519"/>
      <c r="CN524" s="519"/>
      <c r="CO524" s="519"/>
      <c r="CP524" s="519"/>
      <c r="CQ524" s="519"/>
      <c r="CR524" s="519"/>
      <c r="CS524" s="519"/>
      <c r="CT524" s="519"/>
      <c r="CU524" s="519"/>
      <c r="CV524" s="519"/>
      <c r="CW524" s="519"/>
      <c r="CX524" s="519"/>
      <c r="CY524" s="519"/>
      <c r="CZ524" s="519"/>
      <c r="DA524" s="519"/>
      <c r="DB524" s="177"/>
      <c r="DC524" s="107"/>
      <c r="DD524" s="107"/>
      <c r="DE524" s="107"/>
    </row>
    <row r="525" spans="1:109" ht="1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7"/>
      <c r="AZ525" s="107"/>
      <c r="BA525" s="107"/>
      <c r="BB525" s="107"/>
      <c r="BC525" s="107"/>
      <c r="BD525" s="107"/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7"/>
      <c r="BR525" s="107"/>
      <c r="BS525" s="107"/>
      <c r="BT525" s="107"/>
      <c r="BU525" s="107"/>
      <c r="BV525" s="107"/>
      <c r="BW525" s="107"/>
      <c r="BX525" s="107"/>
      <c r="BY525" s="107"/>
      <c r="BZ525" s="107"/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7"/>
      <c r="CS525" s="107"/>
      <c r="CT525" s="107"/>
      <c r="CU525" s="107"/>
      <c r="CV525" s="107"/>
      <c r="CW525" s="107"/>
      <c r="CX525" s="107"/>
      <c r="CY525" s="107"/>
      <c r="CZ525" s="107"/>
      <c r="DA525" s="107"/>
      <c r="DB525" s="177"/>
      <c r="DC525" s="110"/>
      <c r="DD525" s="110"/>
      <c r="DE525" s="110"/>
    </row>
    <row r="526" spans="1:109" ht="27.75" customHeight="1">
      <c r="A526" s="511" t="s">
        <v>202</v>
      </c>
      <c r="B526" s="511"/>
      <c r="C526" s="511"/>
      <c r="D526" s="511"/>
      <c r="E526" s="511"/>
      <c r="F526" s="511"/>
      <c r="G526" s="511"/>
      <c r="H526" s="511" t="s">
        <v>260</v>
      </c>
      <c r="I526" s="511"/>
      <c r="J526" s="511"/>
      <c r="K526" s="511"/>
      <c r="L526" s="511"/>
      <c r="M526" s="511"/>
      <c r="N526" s="511"/>
      <c r="O526" s="511"/>
      <c r="P526" s="511"/>
      <c r="Q526" s="511"/>
      <c r="R526" s="511"/>
      <c r="S526" s="511"/>
      <c r="T526" s="511"/>
      <c r="U526" s="511"/>
      <c r="V526" s="511"/>
      <c r="W526" s="511"/>
      <c r="X526" s="511"/>
      <c r="Y526" s="511"/>
      <c r="Z526" s="511"/>
      <c r="AA526" s="511"/>
      <c r="AB526" s="511"/>
      <c r="AC526" s="511"/>
      <c r="AD526" s="511"/>
      <c r="AE526" s="511"/>
      <c r="AF526" s="511"/>
      <c r="AG526" s="511"/>
      <c r="AH526" s="511"/>
      <c r="AI526" s="511"/>
      <c r="AJ526" s="511"/>
      <c r="AK526" s="511"/>
      <c r="AL526" s="511"/>
      <c r="AM526" s="511"/>
      <c r="AN526" s="511"/>
      <c r="AO526" s="511"/>
      <c r="AP526" s="511"/>
      <c r="AQ526" s="511"/>
      <c r="AR526" s="511"/>
      <c r="AS526" s="511"/>
      <c r="AT526" s="511"/>
      <c r="AU526" s="511"/>
      <c r="AV526" s="511"/>
      <c r="AW526" s="511"/>
      <c r="AX526" s="511"/>
      <c r="AY526" s="511"/>
      <c r="AZ526" s="511"/>
      <c r="BA526" s="511"/>
      <c r="BB526" s="511"/>
      <c r="BC526" s="511"/>
      <c r="BD526" s="513" t="s">
        <v>319</v>
      </c>
      <c r="BE526" s="514"/>
      <c r="BF526" s="514"/>
      <c r="BG526" s="514"/>
      <c r="BH526" s="514"/>
      <c r="BI526" s="514"/>
      <c r="BJ526" s="514"/>
      <c r="BK526" s="514"/>
      <c r="BL526" s="514"/>
      <c r="BM526" s="514"/>
      <c r="BN526" s="514"/>
      <c r="BO526" s="514"/>
      <c r="BP526" s="514"/>
      <c r="BQ526" s="514"/>
      <c r="BR526" s="514"/>
      <c r="BS526" s="515"/>
      <c r="BT526" s="513" t="s">
        <v>389</v>
      </c>
      <c r="BU526" s="514"/>
      <c r="BV526" s="514"/>
      <c r="BW526" s="514"/>
      <c r="BX526" s="514"/>
      <c r="BY526" s="514"/>
      <c r="BZ526" s="514"/>
      <c r="CA526" s="514"/>
      <c r="CB526" s="514"/>
      <c r="CC526" s="514"/>
      <c r="CD526" s="514"/>
      <c r="CE526" s="514"/>
      <c r="CF526" s="514"/>
      <c r="CG526" s="514"/>
      <c r="CH526" s="514"/>
      <c r="CI526" s="515"/>
      <c r="CJ526" s="513" t="s">
        <v>390</v>
      </c>
      <c r="CK526" s="514"/>
      <c r="CL526" s="514"/>
      <c r="CM526" s="514"/>
      <c r="CN526" s="514"/>
      <c r="CO526" s="514"/>
      <c r="CP526" s="514"/>
      <c r="CQ526" s="514"/>
      <c r="CR526" s="514"/>
      <c r="CS526" s="514"/>
      <c r="CT526" s="514"/>
      <c r="CU526" s="514"/>
      <c r="CV526" s="514"/>
      <c r="CW526" s="514"/>
      <c r="CX526" s="514"/>
      <c r="CY526" s="514"/>
      <c r="CZ526" s="515"/>
      <c r="DA526" s="107"/>
      <c r="DB526" s="177"/>
      <c r="DC526" s="110"/>
      <c r="DD526" s="110"/>
      <c r="DE526" s="110"/>
    </row>
    <row r="527" spans="1:109" ht="15">
      <c r="A527" s="512"/>
      <c r="B527" s="512"/>
      <c r="C527" s="512"/>
      <c r="D527" s="512"/>
      <c r="E527" s="512"/>
      <c r="F527" s="512"/>
      <c r="G527" s="512"/>
      <c r="H527" s="512">
        <v>1</v>
      </c>
      <c r="I527" s="512"/>
      <c r="J527" s="512"/>
      <c r="K527" s="512"/>
      <c r="L527" s="512"/>
      <c r="M527" s="512"/>
      <c r="N527" s="512"/>
      <c r="O527" s="512"/>
      <c r="P527" s="512"/>
      <c r="Q527" s="512"/>
      <c r="R527" s="512"/>
      <c r="S527" s="512"/>
      <c r="T527" s="512"/>
      <c r="U527" s="512"/>
      <c r="V527" s="512"/>
      <c r="W527" s="512"/>
      <c r="X527" s="512"/>
      <c r="Y527" s="512"/>
      <c r="Z527" s="512"/>
      <c r="AA527" s="512"/>
      <c r="AB527" s="512"/>
      <c r="AC527" s="512"/>
      <c r="AD527" s="512"/>
      <c r="AE527" s="512"/>
      <c r="AF527" s="512"/>
      <c r="AG527" s="512"/>
      <c r="AH527" s="512"/>
      <c r="AI527" s="512"/>
      <c r="AJ527" s="512"/>
      <c r="AK527" s="512"/>
      <c r="AL527" s="512"/>
      <c r="AM527" s="512"/>
      <c r="AN527" s="512"/>
      <c r="AO527" s="512"/>
      <c r="AP527" s="512"/>
      <c r="AQ527" s="512"/>
      <c r="AR527" s="512"/>
      <c r="AS527" s="512"/>
      <c r="AT527" s="512"/>
      <c r="AU527" s="512"/>
      <c r="AV527" s="512"/>
      <c r="AW527" s="512"/>
      <c r="AX527" s="512"/>
      <c r="AY527" s="512"/>
      <c r="AZ527" s="512"/>
      <c r="BA527" s="512"/>
      <c r="BB527" s="512"/>
      <c r="BC527" s="512"/>
      <c r="BD527" s="512">
        <v>2</v>
      </c>
      <c r="BE527" s="512"/>
      <c r="BF527" s="512"/>
      <c r="BG527" s="512"/>
      <c r="BH527" s="512"/>
      <c r="BI527" s="512"/>
      <c r="BJ527" s="512"/>
      <c r="BK527" s="512"/>
      <c r="BL527" s="512"/>
      <c r="BM527" s="512"/>
      <c r="BN527" s="512"/>
      <c r="BO527" s="512"/>
      <c r="BP527" s="512"/>
      <c r="BQ527" s="512"/>
      <c r="BR527" s="512"/>
      <c r="BS527" s="512"/>
      <c r="BT527" s="516">
        <v>3</v>
      </c>
      <c r="BU527" s="517"/>
      <c r="BV527" s="517"/>
      <c r="BW527" s="517"/>
      <c r="BX527" s="517"/>
      <c r="BY527" s="517"/>
      <c r="BZ527" s="517"/>
      <c r="CA527" s="517"/>
      <c r="CB527" s="517"/>
      <c r="CC527" s="517"/>
      <c r="CD527" s="517"/>
      <c r="CE527" s="517"/>
      <c r="CF527" s="517"/>
      <c r="CG527" s="517"/>
      <c r="CH527" s="517"/>
      <c r="CI527" s="518"/>
      <c r="CJ527" s="516">
        <v>4</v>
      </c>
      <c r="CK527" s="517"/>
      <c r="CL527" s="517"/>
      <c r="CM527" s="517"/>
      <c r="CN527" s="517"/>
      <c r="CO527" s="517"/>
      <c r="CP527" s="517"/>
      <c r="CQ527" s="517"/>
      <c r="CR527" s="517"/>
      <c r="CS527" s="517"/>
      <c r="CT527" s="517"/>
      <c r="CU527" s="517"/>
      <c r="CV527" s="517"/>
      <c r="CW527" s="517"/>
      <c r="CX527" s="517"/>
      <c r="CY527" s="517"/>
      <c r="CZ527" s="518"/>
      <c r="DA527" s="107"/>
      <c r="DB527" s="178"/>
      <c r="DC527" s="110"/>
      <c r="DD527" s="110"/>
      <c r="DE527" s="110"/>
    </row>
    <row r="528" spans="1:109" ht="15">
      <c r="A528" s="516">
        <v>1</v>
      </c>
      <c r="B528" s="517"/>
      <c r="C528" s="517"/>
      <c r="D528" s="517"/>
      <c r="E528" s="517"/>
      <c r="F528" s="517"/>
      <c r="G528" s="518"/>
      <c r="H528" s="516" t="s">
        <v>3032</v>
      </c>
      <c r="I528" s="517"/>
      <c r="J528" s="517"/>
      <c r="K528" s="517"/>
      <c r="L528" s="517"/>
      <c r="M528" s="517"/>
      <c r="N528" s="517"/>
      <c r="O528" s="517"/>
      <c r="P528" s="517"/>
      <c r="Q528" s="517"/>
      <c r="R528" s="517"/>
      <c r="S528" s="517"/>
      <c r="T528" s="517"/>
      <c r="U528" s="517"/>
      <c r="V528" s="517"/>
      <c r="W528" s="517"/>
      <c r="X528" s="517"/>
      <c r="Y528" s="517"/>
      <c r="Z528" s="517"/>
      <c r="AA528" s="517"/>
      <c r="AB528" s="517"/>
      <c r="AC528" s="517"/>
      <c r="AD528" s="517"/>
      <c r="AE528" s="517"/>
      <c r="AF528" s="517"/>
      <c r="AG528" s="517"/>
      <c r="AH528" s="517"/>
      <c r="AI528" s="517"/>
      <c r="AJ528" s="517"/>
      <c r="AK528" s="517"/>
      <c r="AL528" s="517"/>
      <c r="AM528" s="517"/>
      <c r="AN528" s="517"/>
      <c r="AO528" s="517"/>
      <c r="AP528" s="517"/>
      <c r="AQ528" s="517"/>
      <c r="AR528" s="517"/>
      <c r="AS528" s="517"/>
      <c r="AT528" s="517"/>
      <c r="AU528" s="517"/>
      <c r="AV528" s="517"/>
      <c r="AW528" s="517"/>
      <c r="AX528" s="517"/>
      <c r="AY528" s="517"/>
      <c r="AZ528" s="517"/>
      <c r="BA528" s="517"/>
      <c r="BB528" s="517"/>
      <c r="BC528" s="518"/>
      <c r="BD528" s="516">
        <v>1</v>
      </c>
      <c r="BE528" s="517"/>
      <c r="BF528" s="517"/>
      <c r="BG528" s="517"/>
      <c r="BH528" s="517"/>
      <c r="BI528" s="517"/>
      <c r="BJ528" s="517"/>
      <c r="BK528" s="517"/>
      <c r="BL528" s="517"/>
      <c r="BM528" s="517"/>
      <c r="BN528" s="517"/>
      <c r="BO528" s="517"/>
      <c r="BP528" s="517"/>
      <c r="BQ528" s="517"/>
      <c r="BR528" s="517"/>
      <c r="BS528" s="518"/>
      <c r="BT528" s="516">
        <v>11500</v>
      </c>
      <c r="BU528" s="517"/>
      <c r="BV528" s="517"/>
      <c r="BW528" s="517"/>
      <c r="BX528" s="517"/>
      <c r="BY528" s="517"/>
      <c r="BZ528" s="517"/>
      <c r="CA528" s="517"/>
      <c r="CB528" s="517"/>
      <c r="CC528" s="517"/>
      <c r="CD528" s="517"/>
      <c r="CE528" s="517"/>
      <c r="CF528" s="517"/>
      <c r="CG528" s="517"/>
      <c r="CH528" s="517"/>
      <c r="CI528" s="518"/>
      <c r="CJ528" s="516">
        <v>11500</v>
      </c>
      <c r="CK528" s="517"/>
      <c r="CL528" s="517"/>
      <c r="CM528" s="517"/>
      <c r="CN528" s="517"/>
      <c r="CO528" s="517"/>
      <c r="CP528" s="517"/>
      <c r="CQ528" s="517"/>
      <c r="CR528" s="517"/>
      <c r="CS528" s="517"/>
      <c r="CT528" s="517"/>
      <c r="CU528" s="517"/>
      <c r="CV528" s="517"/>
      <c r="CW528" s="517"/>
      <c r="CX528" s="517"/>
      <c r="CY528" s="517"/>
      <c r="CZ528" s="518"/>
      <c r="DA528" s="107"/>
      <c r="DB528" s="178"/>
      <c r="DC528" s="110"/>
      <c r="DD528" s="110"/>
      <c r="DE528" s="110"/>
    </row>
    <row r="529" spans="1:109" ht="12.75" customHeight="1">
      <c r="A529" s="475"/>
      <c r="B529" s="475"/>
      <c r="C529" s="475"/>
      <c r="D529" s="475"/>
      <c r="E529" s="475"/>
      <c r="F529" s="475"/>
      <c r="G529" s="475"/>
      <c r="H529" s="476" t="s">
        <v>209</v>
      </c>
      <c r="I529" s="476"/>
      <c r="J529" s="476"/>
      <c r="K529" s="476"/>
      <c r="L529" s="476"/>
      <c r="M529" s="476"/>
      <c r="N529" s="476"/>
      <c r="O529" s="476"/>
      <c r="P529" s="476"/>
      <c r="Q529" s="476"/>
      <c r="R529" s="476"/>
      <c r="S529" s="476"/>
      <c r="T529" s="476"/>
      <c r="U529" s="476"/>
      <c r="V529" s="476"/>
      <c r="W529" s="476"/>
      <c r="X529" s="476"/>
      <c r="Y529" s="476"/>
      <c r="Z529" s="476"/>
      <c r="AA529" s="476"/>
      <c r="AB529" s="476"/>
      <c r="AC529" s="476"/>
      <c r="AD529" s="476"/>
      <c r="AE529" s="476"/>
      <c r="AF529" s="476"/>
      <c r="AG529" s="476"/>
      <c r="AH529" s="476"/>
      <c r="AI529" s="476"/>
      <c r="AJ529" s="476"/>
      <c r="AK529" s="476"/>
      <c r="AL529" s="476"/>
      <c r="AM529" s="476"/>
      <c r="AN529" s="476"/>
      <c r="AO529" s="476"/>
      <c r="AP529" s="476"/>
      <c r="AQ529" s="476"/>
      <c r="AR529" s="476"/>
      <c r="AS529" s="476"/>
      <c r="AT529" s="476"/>
      <c r="AU529" s="476"/>
      <c r="AV529" s="476"/>
      <c r="AW529" s="476"/>
      <c r="AX529" s="476"/>
      <c r="AY529" s="476"/>
      <c r="AZ529" s="476"/>
      <c r="BA529" s="476"/>
      <c r="BB529" s="476"/>
      <c r="BC529" s="476"/>
      <c r="BD529" s="478"/>
      <c r="BE529" s="479"/>
      <c r="BF529" s="479"/>
      <c r="BG529" s="479"/>
      <c r="BH529" s="479"/>
      <c r="BI529" s="479"/>
      <c r="BJ529" s="479"/>
      <c r="BK529" s="479"/>
      <c r="BL529" s="479"/>
      <c r="BM529" s="479"/>
      <c r="BN529" s="479"/>
      <c r="BO529" s="479"/>
      <c r="BP529" s="479"/>
      <c r="BQ529" s="479"/>
      <c r="BR529" s="479"/>
      <c r="BS529" s="480"/>
      <c r="BT529" s="478" t="s">
        <v>210</v>
      </c>
      <c r="BU529" s="479"/>
      <c r="BV529" s="479"/>
      <c r="BW529" s="479"/>
      <c r="BX529" s="479"/>
      <c r="BY529" s="479"/>
      <c r="BZ529" s="479"/>
      <c r="CA529" s="479"/>
      <c r="CB529" s="479"/>
      <c r="CC529" s="479"/>
      <c r="CD529" s="479"/>
      <c r="CE529" s="479"/>
      <c r="CF529" s="479"/>
      <c r="CG529" s="479"/>
      <c r="CH529" s="479"/>
      <c r="CI529" s="480"/>
      <c r="CJ529" s="481">
        <f>CJ528</f>
        <v>11500</v>
      </c>
      <c r="CK529" s="482"/>
      <c r="CL529" s="482"/>
      <c r="CM529" s="482"/>
      <c r="CN529" s="482"/>
      <c r="CO529" s="482"/>
      <c r="CP529" s="482"/>
      <c r="CQ529" s="482"/>
      <c r="CR529" s="482"/>
      <c r="CS529" s="482"/>
      <c r="CT529" s="482"/>
      <c r="CU529" s="482"/>
      <c r="CV529" s="482"/>
      <c r="CW529" s="482"/>
      <c r="CX529" s="482"/>
      <c r="CY529" s="482"/>
      <c r="CZ529" s="483"/>
      <c r="DA529" s="107"/>
      <c r="DB529" s="177"/>
      <c r="DC529" s="110"/>
      <c r="DD529" s="110"/>
      <c r="DE529" s="110"/>
    </row>
    <row r="530" spans="1:109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77"/>
      <c r="DC530" s="110"/>
      <c r="DD530" s="110"/>
      <c r="DE530" s="110"/>
    </row>
    <row r="531" spans="1:109" ht="12.75" customHeight="1">
      <c r="A531" s="519" t="s">
        <v>418</v>
      </c>
      <c r="B531" s="519"/>
      <c r="C531" s="519"/>
      <c r="D531" s="519"/>
      <c r="E531" s="519"/>
      <c r="F531" s="519"/>
      <c r="G531" s="519"/>
      <c r="H531" s="519"/>
      <c r="I531" s="519"/>
      <c r="J531" s="519"/>
      <c r="K531" s="519"/>
      <c r="L531" s="519"/>
      <c r="M531" s="519"/>
      <c r="N531" s="519"/>
      <c r="O531" s="519"/>
      <c r="P531" s="519"/>
      <c r="Q531" s="519"/>
      <c r="R531" s="519"/>
      <c r="S531" s="519"/>
      <c r="T531" s="519"/>
      <c r="U531" s="519"/>
      <c r="V531" s="519"/>
      <c r="W531" s="519"/>
      <c r="X531" s="519"/>
      <c r="Y531" s="519"/>
      <c r="Z531" s="519"/>
      <c r="AA531" s="519"/>
      <c r="AB531" s="519"/>
      <c r="AC531" s="519"/>
      <c r="AD531" s="519"/>
      <c r="AE531" s="519"/>
      <c r="AF531" s="519"/>
      <c r="AG531" s="519"/>
      <c r="AH531" s="519"/>
      <c r="AI531" s="519"/>
      <c r="AJ531" s="519"/>
      <c r="AK531" s="519"/>
      <c r="AL531" s="519"/>
      <c r="AM531" s="519"/>
      <c r="AN531" s="519"/>
      <c r="AO531" s="519"/>
      <c r="AP531" s="519"/>
      <c r="AQ531" s="519"/>
      <c r="AR531" s="519"/>
      <c r="AS531" s="519"/>
      <c r="AT531" s="519"/>
      <c r="AU531" s="519"/>
      <c r="AV531" s="519"/>
      <c r="AW531" s="519"/>
      <c r="AX531" s="519"/>
      <c r="AY531" s="519"/>
      <c r="AZ531" s="519"/>
      <c r="BA531" s="519"/>
      <c r="BB531" s="519"/>
      <c r="BC531" s="519"/>
      <c r="BD531" s="519"/>
      <c r="BE531" s="519"/>
      <c r="BF531" s="519"/>
      <c r="BG531" s="519"/>
      <c r="BH531" s="519"/>
      <c r="BI531" s="519"/>
      <c r="BJ531" s="519"/>
      <c r="BK531" s="519"/>
      <c r="BL531" s="519"/>
      <c r="BM531" s="519"/>
      <c r="BN531" s="519"/>
      <c r="BO531" s="519"/>
      <c r="BP531" s="519"/>
      <c r="BQ531" s="519"/>
      <c r="BR531" s="519"/>
      <c r="BS531" s="519"/>
      <c r="BT531" s="519"/>
      <c r="BU531" s="519"/>
      <c r="BV531" s="519"/>
      <c r="BW531" s="519"/>
      <c r="BX531" s="519"/>
      <c r="BY531" s="519"/>
      <c r="BZ531" s="519"/>
      <c r="CA531" s="519"/>
      <c r="CB531" s="519"/>
      <c r="CC531" s="519"/>
      <c r="CD531" s="519"/>
      <c r="CE531" s="519"/>
      <c r="CF531" s="519"/>
      <c r="CG531" s="519"/>
      <c r="CH531" s="519"/>
      <c r="CI531" s="519"/>
      <c r="CJ531" s="519"/>
      <c r="CK531" s="519"/>
      <c r="CL531" s="519"/>
      <c r="CM531" s="519"/>
      <c r="CN531" s="519"/>
      <c r="CO531" s="519"/>
      <c r="CP531" s="519"/>
      <c r="CQ531" s="519"/>
      <c r="CR531" s="519"/>
      <c r="CS531" s="519"/>
      <c r="CT531" s="519"/>
      <c r="CU531" s="519"/>
      <c r="CV531" s="519"/>
      <c r="CW531" s="519"/>
      <c r="CX531" s="519"/>
      <c r="CY531" s="519"/>
      <c r="CZ531" s="519"/>
      <c r="DA531" s="519"/>
      <c r="DB531" s="177"/>
      <c r="DC531" s="110"/>
      <c r="DD531" s="110"/>
      <c r="DE531" s="110"/>
    </row>
    <row r="532" spans="1:109" ht="12.75" customHeight="1">
      <c r="A532" s="519" t="s">
        <v>419</v>
      </c>
      <c r="B532" s="519"/>
      <c r="C532" s="519"/>
      <c r="D532" s="519"/>
      <c r="E532" s="519"/>
      <c r="F532" s="519"/>
      <c r="G532" s="519"/>
      <c r="H532" s="519"/>
      <c r="I532" s="519"/>
      <c r="J532" s="519"/>
      <c r="K532" s="519"/>
      <c r="L532" s="519"/>
      <c r="M532" s="519"/>
      <c r="N532" s="519"/>
      <c r="O532" s="519"/>
      <c r="P532" s="519"/>
      <c r="Q532" s="519"/>
      <c r="R532" s="519"/>
      <c r="S532" s="519"/>
      <c r="T532" s="519"/>
      <c r="U532" s="519"/>
      <c r="V532" s="519"/>
      <c r="W532" s="519"/>
      <c r="X532" s="519"/>
      <c r="Y532" s="519"/>
      <c r="Z532" s="519"/>
      <c r="AA532" s="519"/>
      <c r="AB532" s="519"/>
      <c r="AC532" s="519"/>
      <c r="AD532" s="519"/>
      <c r="AE532" s="519"/>
      <c r="AF532" s="519"/>
      <c r="AG532" s="519"/>
      <c r="AH532" s="519"/>
      <c r="AI532" s="519"/>
      <c r="AJ532" s="519"/>
      <c r="AK532" s="519"/>
      <c r="AL532" s="519"/>
      <c r="AM532" s="519"/>
      <c r="AN532" s="519"/>
      <c r="AO532" s="519"/>
      <c r="AP532" s="519"/>
      <c r="AQ532" s="519"/>
      <c r="AR532" s="519"/>
      <c r="AS532" s="519"/>
      <c r="AT532" s="519"/>
      <c r="AU532" s="519"/>
      <c r="AV532" s="519"/>
      <c r="AW532" s="519"/>
      <c r="AX532" s="519"/>
      <c r="AY532" s="519"/>
      <c r="AZ532" s="519"/>
      <c r="BA532" s="519"/>
      <c r="BB532" s="519"/>
      <c r="BC532" s="519"/>
      <c r="BD532" s="519"/>
      <c r="BE532" s="519"/>
      <c r="BF532" s="519"/>
      <c r="BG532" s="519"/>
      <c r="BH532" s="519"/>
      <c r="BI532" s="519"/>
      <c r="BJ532" s="519"/>
      <c r="BK532" s="519"/>
      <c r="BL532" s="519"/>
      <c r="BM532" s="519"/>
      <c r="BN532" s="519"/>
      <c r="BO532" s="519"/>
      <c r="BP532" s="519"/>
      <c r="BQ532" s="519"/>
      <c r="BR532" s="519"/>
      <c r="BS532" s="519"/>
      <c r="BT532" s="519"/>
      <c r="BU532" s="519"/>
      <c r="BV532" s="519"/>
      <c r="BW532" s="519"/>
      <c r="BX532" s="519"/>
      <c r="BY532" s="519"/>
      <c r="BZ532" s="519"/>
      <c r="CA532" s="519"/>
      <c r="CB532" s="519"/>
      <c r="CC532" s="519"/>
      <c r="CD532" s="519"/>
      <c r="CE532" s="519"/>
      <c r="CF532" s="519"/>
      <c r="CG532" s="519"/>
      <c r="CH532" s="519"/>
      <c r="CI532" s="519"/>
      <c r="CJ532" s="519"/>
      <c r="CK532" s="519"/>
      <c r="CL532" s="519"/>
      <c r="CM532" s="519"/>
      <c r="CN532" s="519"/>
      <c r="CO532" s="519"/>
      <c r="CP532" s="519"/>
      <c r="CQ532" s="519"/>
      <c r="CR532" s="519"/>
      <c r="CS532" s="519"/>
      <c r="CT532" s="519"/>
      <c r="CU532" s="519"/>
      <c r="CV532" s="519"/>
      <c r="CW532" s="519"/>
      <c r="CX532" s="519"/>
      <c r="CY532" s="519"/>
      <c r="CZ532" s="519"/>
      <c r="DA532" s="519"/>
      <c r="DB532" s="177"/>
      <c r="DC532" s="107"/>
      <c r="DD532" s="107"/>
      <c r="DE532" s="107"/>
    </row>
    <row r="533" spans="1:109" ht="12.75" customHeight="1">
      <c r="A533" s="519" t="s">
        <v>324</v>
      </c>
      <c r="B533" s="519"/>
      <c r="C533" s="519"/>
      <c r="D533" s="519"/>
      <c r="E533" s="519"/>
      <c r="F533" s="519"/>
      <c r="G533" s="519"/>
      <c r="H533" s="519"/>
      <c r="I533" s="519"/>
      <c r="J533" s="519"/>
      <c r="K533" s="519"/>
      <c r="L533" s="519"/>
      <c r="M533" s="519"/>
      <c r="N533" s="519"/>
      <c r="O533" s="519"/>
      <c r="P533" s="519"/>
      <c r="Q533" s="519"/>
      <c r="R533" s="519"/>
      <c r="S533" s="519"/>
      <c r="T533" s="519"/>
      <c r="U533" s="519"/>
      <c r="V533" s="519"/>
      <c r="W533" s="519"/>
      <c r="X533" s="519"/>
      <c r="Y533" s="519"/>
      <c r="Z533" s="519"/>
      <c r="AA533" s="519"/>
      <c r="AB533" s="519"/>
      <c r="AC533" s="519"/>
      <c r="AD533" s="519"/>
      <c r="AE533" s="519"/>
      <c r="AF533" s="519"/>
      <c r="AG533" s="519"/>
      <c r="AH533" s="519"/>
      <c r="AI533" s="519"/>
      <c r="AJ533" s="519"/>
      <c r="AK533" s="519"/>
      <c r="AL533" s="519"/>
      <c r="AM533" s="519"/>
      <c r="AN533" s="519"/>
      <c r="AO533" s="519"/>
      <c r="AP533" s="519"/>
      <c r="AQ533" s="519"/>
      <c r="AR533" s="519"/>
      <c r="AS533" s="519"/>
      <c r="AT533" s="519"/>
      <c r="AU533" s="519"/>
      <c r="AV533" s="519"/>
      <c r="AW533" s="519"/>
      <c r="AX533" s="519"/>
      <c r="AY533" s="519"/>
      <c r="AZ533" s="519"/>
      <c r="BA533" s="519"/>
      <c r="BB533" s="519"/>
      <c r="BC533" s="519"/>
      <c r="BD533" s="519"/>
      <c r="BE533" s="519"/>
      <c r="BF533" s="519"/>
      <c r="BG533" s="519"/>
      <c r="BH533" s="519"/>
      <c r="BI533" s="519"/>
      <c r="BJ533" s="519"/>
      <c r="BK533" s="519"/>
      <c r="BL533" s="519"/>
      <c r="BM533" s="519"/>
      <c r="BN533" s="519"/>
      <c r="BO533" s="519"/>
      <c r="BP533" s="519"/>
      <c r="BQ533" s="519"/>
      <c r="BR533" s="519"/>
      <c r="BS533" s="519"/>
      <c r="BT533" s="519"/>
      <c r="BU533" s="519"/>
      <c r="BV533" s="519"/>
      <c r="BW533" s="519"/>
      <c r="BX533" s="519"/>
      <c r="BY533" s="519"/>
      <c r="BZ533" s="519"/>
      <c r="CA533" s="519"/>
      <c r="CB533" s="519"/>
      <c r="CC533" s="519"/>
      <c r="CD533" s="519"/>
      <c r="CE533" s="519"/>
      <c r="CF533" s="519"/>
      <c r="CG533" s="519"/>
      <c r="CH533" s="519"/>
      <c r="CI533" s="519"/>
      <c r="CJ533" s="519"/>
      <c r="CK533" s="519"/>
      <c r="CL533" s="519"/>
      <c r="CM533" s="519"/>
      <c r="CN533" s="519"/>
      <c r="CO533" s="519"/>
      <c r="CP533" s="519"/>
      <c r="CQ533" s="519"/>
      <c r="CR533" s="519"/>
      <c r="CS533" s="519"/>
      <c r="CT533" s="519"/>
      <c r="CU533" s="519"/>
      <c r="CV533" s="519"/>
      <c r="CW533" s="519"/>
      <c r="CX533" s="519"/>
      <c r="CY533" s="519"/>
      <c r="CZ533" s="519"/>
      <c r="DA533" s="519"/>
      <c r="DB533" s="177"/>
      <c r="DC533" s="107"/>
      <c r="DD533" s="107"/>
      <c r="DE533" s="107"/>
    </row>
    <row r="534" spans="1:109" ht="1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78"/>
      <c r="DC534" s="107"/>
      <c r="DD534" s="107"/>
      <c r="DE534" s="107"/>
    </row>
    <row r="535" spans="1:109" ht="12.75" customHeight="1">
      <c r="A535" s="511" t="s">
        <v>202</v>
      </c>
      <c r="B535" s="511"/>
      <c r="C535" s="511"/>
      <c r="D535" s="511"/>
      <c r="E535" s="511"/>
      <c r="F535" s="511"/>
      <c r="G535" s="511"/>
      <c r="H535" s="511" t="s">
        <v>260</v>
      </c>
      <c r="I535" s="511"/>
      <c r="J535" s="511"/>
      <c r="K535" s="511"/>
      <c r="L535" s="511"/>
      <c r="M535" s="511"/>
      <c r="N535" s="511"/>
      <c r="O535" s="511"/>
      <c r="P535" s="511"/>
      <c r="Q535" s="511"/>
      <c r="R535" s="511"/>
      <c r="S535" s="511"/>
      <c r="T535" s="511"/>
      <c r="U535" s="511"/>
      <c r="V535" s="511"/>
      <c r="W535" s="511"/>
      <c r="X535" s="511"/>
      <c r="Y535" s="511"/>
      <c r="Z535" s="511"/>
      <c r="AA535" s="511"/>
      <c r="AB535" s="511"/>
      <c r="AC535" s="511"/>
      <c r="AD535" s="511"/>
      <c r="AE535" s="511"/>
      <c r="AF535" s="511"/>
      <c r="AG535" s="511"/>
      <c r="AH535" s="511"/>
      <c r="AI535" s="511"/>
      <c r="AJ535" s="511"/>
      <c r="AK535" s="511"/>
      <c r="AL535" s="511"/>
      <c r="AM535" s="511"/>
      <c r="AN535" s="511"/>
      <c r="AO535" s="511"/>
      <c r="AP535" s="511"/>
      <c r="AQ535" s="511"/>
      <c r="AR535" s="511"/>
      <c r="AS535" s="511"/>
      <c r="AT535" s="511"/>
      <c r="AU535" s="511"/>
      <c r="AV535" s="511"/>
      <c r="AW535" s="511"/>
      <c r="AX535" s="511"/>
      <c r="AY535" s="511"/>
      <c r="AZ535" s="511"/>
      <c r="BA535" s="511"/>
      <c r="BB535" s="511"/>
      <c r="BC535" s="511"/>
      <c r="BD535" s="511" t="s">
        <v>319</v>
      </c>
      <c r="BE535" s="511"/>
      <c r="BF535" s="511"/>
      <c r="BG535" s="511"/>
      <c r="BH535" s="511"/>
      <c r="BI535" s="511"/>
      <c r="BJ535" s="511"/>
      <c r="BK535" s="511"/>
      <c r="BL535" s="511"/>
      <c r="BM535" s="511"/>
      <c r="BN535" s="511"/>
      <c r="BO535" s="511"/>
      <c r="BP535" s="511"/>
      <c r="BQ535" s="511"/>
      <c r="BR535" s="511"/>
      <c r="BS535" s="511"/>
      <c r="BT535" s="513" t="s">
        <v>389</v>
      </c>
      <c r="BU535" s="514"/>
      <c r="BV535" s="514"/>
      <c r="BW535" s="514"/>
      <c r="BX535" s="514"/>
      <c r="BY535" s="514"/>
      <c r="BZ535" s="514"/>
      <c r="CA535" s="514"/>
      <c r="CB535" s="514"/>
      <c r="CC535" s="514"/>
      <c r="CD535" s="514"/>
      <c r="CE535" s="514"/>
      <c r="CF535" s="514"/>
      <c r="CG535" s="514"/>
      <c r="CH535" s="514"/>
      <c r="CI535" s="515"/>
      <c r="CJ535" s="513" t="s">
        <v>390</v>
      </c>
      <c r="CK535" s="514"/>
      <c r="CL535" s="514"/>
      <c r="CM535" s="514"/>
      <c r="CN535" s="514"/>
      <c r="CO535" s="514"/>
      <c r="CP535" s="514"/>
      <c r="CQ535" s="514"/>
      <c r="CR535" s="514"/>
      <c r="CS535" s="514"/>
      <c r="CT535" s="514"/>
      <c r="CU535" s="514"/>
      <c r="CV535" s="514"/>
      <c r="CW535" s="514"/>
      <c r="CX535" s="514"/>
      <c r="CY535" s="514"/>
      <c r="CZ535" s="515"/>
      <c r="DA535" s="107"/>
      <c r="DB535" s="177"/>
      <c r="DC535" s="110"/>
      <c r="DD535" s="110"/>
      <c r="DE535" s="110"/>
    </row>
    <row r="536" spans="1:110" ht="15">
      <c r="A536" s="512"/>
      <c r="B536" s="512"/>
      <c r="C536" s="512"/>
      <c r="D536" s="512"/>
      <c r="E536" s="512"/>
      <c r="F536" s="512"/>
      <c r="G536" s="512"/>
      <c r="H536" s="512">
        <v>1</v>
      </c>
      <c r="I536" s="512"/>
      <c r="J536" s="512"/>
      <c r="K536" s="512"/>
      <c r="L536" s="512"/>
      <c r="M536" s="512"/>
      <c r="N536" s="512"/>
      <c r="O536" s="512"/>
      <c r="P536" s="512"/>
      <c r="Q536" s="512"/>
      <c r="R536" s="512"/>
      <c r="S536" s="512"/>
      <c r="T536" s="512"/>
      <c r="U536" s="512"/>
      <c r="V536" s="512"/>
      <c r="W536" s="512"/>
      <c r="X536" s="512"/>
      <c r="Y536" s="512"/>
      <c r="Z536" s="512"/>
      <c r="AA536" s="512"/>
      <c r="AB536" s="512"/>
      <c r="AC536" s="512"/>
      <c r="AD536" s="512"/>
      <c r="AE536" s="512"/>
      <c r="AF536" s="512"/>
      <c r="AG536" s="512"/>
      <c r="AH536" s="512"/>
      <c r="AI536" s="512"/>
      <c r="AJ536" s="512"/>
      <c r="AK536" s="512"/>
      <c r="AL536" s="512"/>
      <c r="AM536" s="512"/>
      <c r="AN536" s="512"/>
      <c r="AO536" s="512"/>
      <c r="AP536" s="512"/>
      <c r="AQ536" s="512"/>
      <c r="AR536" s="512"/>
      <c r="AS536" s="512"/>
      <c r="AT536" s="512"/>
      <c r="AU536" s="512"/>
      <c r="AV536" s="512"/>
      <c r="AW536" s="512"/>
      <c r="AX536" s="512"/>
      <c r="AY536" s="512"/>
      <c r="AZ536" s="512"/>
      <c r="BA536" s="512"/>
      <c r="BB536" s="512"/>
      <c r="BC536" s="512"/>
      <c r="BD536" s="512">
        <v>2</v>
      </c>
      <c r="BE536" s="512"/>
      <c r="BF536" s="512"/>
      <c r="BG536" s="512"/>
      <c r="BH536" s="512"/>
      <c r="BI536" s="512"/>
      <c r="BJ536" s="512"/>
      <c r="BK536" s="512"/>
      <c r="BL536" s="512"/>
      <c r="BM536" s="512"/>
      <c r="BN536" s="512"/>
      <c r="BO536" s="512"/>
      <c r="BP536" s="512"/>
      <c r="BQ536" s="512"/>
      <c r="BR536" s="512"/>
      <c r="BS536" s="512"/>
      <c r="BT536" s="516">
        <v>3</v>
      </c>
      <c r="BU536" s="517"/>
      <c r="BV536" s="517"/>
      <c r="BW536" s="517"/>
      <c r="BX536" s="517"/>
      <c r="BY536" s="517"/>
      <c r="BZ536" s="517"/>
      <c r="CA536" s="517"/>
      <c r="CB536" s="517"/>
      <c r="CC536" s="517"/>
      <c r="CD536" s="517"/>
      <c r="CE536" s="517"/>
      <c r="CF536" s="517"/>
      <c r="CG536" s="517"/>
      <c r="CH536" s="517"/>
      <c r="CI536" s="518"/>
      <c r="CJ536" s="516">
        <v>4</v>
      </c>
      <c r="CK536" s="517"/>
      <c r="CL536" s="517"/>
      <c r="CM536" s="517"/>
      <c r="CN536" s="517"/>
      <c r="CO536" s="517"/>
      <c r="CP536" s="517"/>
      <c r="CQ536" s="517"/>
      <c r="CR536" s="517"/>
      <c r="CS536" s="517"/>
      <c r="CT536" s="517"/>
      <c r="CU536" s="517"/>
      <c r="CV536" s="517"/>
      <c r="CW536" s="517"/>
      <c r="CX536" s="517"/>
      <c r="CY536" s="517"/>
      <c r="CZ536" s="518"/>
      <c r="DA536" s="107"/>
      <c r="DB536" s="177"/>
      <c r="DC536" s="110"/>
      <c r="DD536" s="110"/>
      <c r="DE536" s="110"/>
      <c r="DF536" s="179"/>
    </row>
    <row r="537" spans="1:110" ht="21" customHeight="1">
      <c r="A537" s="475" t="s">
        <v>208</v>
      </c>
      <c r="B537" s="475"/>
      <c r="C537" s="475"/>
      <c r="D537" s="475"/>
      <c r="E537" s="475"/>
      <c r="F537" s="475"/>
      <c r="G537" s="475"/>
      <c r="H537" s="547" t="s">
        <v>420</v>
      </c>
      <c r="I537" s="547"/>
      <c r="J537" s="547"/>
      <c r="K537" s="547"/>
      <c r="L537" s="547"/>
      <c r="M537" s="547"/>
      <c r="N537" s="547"/>
      <c r="O537" s="547"/>
      <c r="P537" s="547"/>
      <c r="Q537" s="547"/>
      <c r="R537" s="547"/>
      <c r="S537" s="547"/>
      <c r="T537" s="547"/>
      <c r="U537" s="547"/>
      <c r="V537" s="547"/>
      <c r="W537" s="547"/>
      <c r="X537" s="547"/>
      <c r="Y537" s="547"/>
      <c r="Z537" s="547"/>
      <c r="AA537" s="547"/>
      <c r="AB537" s="547"/>
      <c r="AC537" s="547"/>
      <c r="AD537" s="547"/>
      <c r="AE537" s="547"/>
      <c r="AF537" s="547"/>
      <c r="AG537" s="547"/>
      <c r="AH537" s="547"/>
      <c r="AI537" s="547"/>
      <c r="AJ537" s="547"/>
      <c r="AK537" s="547"/>
      <c r="AL537" s="547"/>
      <c r="AM537" s="547"/>
      <c r="AN537" s="547"/>
      <c r="AO537" s="547"/>
      <c r="AP537" s="547"/>
      <c r="AQ537" s="547"/>
      <c r="AR537" s="547"/>
      <c r="AS537" s="547"/>
      <c r="AT537" s="547"/>
      <c r="AU537" s="547"/>
      <c r="AV537" s="547"/>
      <c r="AW537" s="547"/>
      <c r="AX537" s="547"/>
      <c r="AY537" s="547"/>
      <c r="AZ537" s="547"/>
      <c r="BA537" s="547"/>
      <c r="BB537" s="547"/>
      <c r="BC537" s="547"/>
      <c r="BD537" s="487">
        <v>5</v>
      </c>
      <c r="BE537" s="488"/>
      <c r="BF537" s="488"/>
      <c r="BG537" s="488"/>
      <c r="BH537" s="488"/>
      <c r="BI537" s="488"/>
      <c r="BJ537" s="488"/>
      <c r="BK537" s="488"/>
      <c r="BL537" s="488"/>
      <c r="BM537" s="488"/>
      <c r="BN537" s="488"/>
      <c r="BO537" s="488"/>
      <c r="BP537" s="488"/>
      <c r="BQ537" s="488"/>
      <c r="BR537" s="488"/>
      <c r="BS537" s="489"/>
      <c r="BT537" s="487"/>
      <c r="BU537" s="488"/>
      <c r="BV537" s="488"/>
      <c r="BW537" s="488"/>
      <c r="BX537" s="488"/>
      <c r="BY537" s="488"/>
      <c r="BZ537" s="488"/>
      <c r="CA537" s="488"/>
      <c r="CB537" s="488"/>
      <c r="CC537" s="488"/>
      <c r="CD537" s="488"/>
      <c r="CE537" s="488"/>
      <c r="CF537" s="488"/>
      <c r="CG537" s="488"/>
      <c r="CH537" s="488"/>
      <c r="CI537" s="489"/>
      <c r="CJ537" s="597">
        <v>58170</v>
      </c>
      <c r="CK537" s="598"/>
      <c r="CL537" s="598"/>
      <c r="CM537" s="598"/>
      <c r="CN537" s="598"/>
      <c r="CO537" s="598"/>
      <c r="CP537" s="598"/>
      <c r="CQ537" s="598"/>
      <c r="CR537" s="598"/>
      <c r="CS537" s="598"/>
      <c r="CT537" s="598"/>
      <c r="CU537" s="598"/>
      <c r="CV537" s="598"/>
      <c r="CW537" s="598"/>
      <c r="CX537" s="598"/>
      <c r="CY537" s="598"/>
      <c r="CZ537" s="599"/>
      <c r="DA537" s="180"/>
      <c r="DB537" s="177"/>
      <c r="DC537" s="110"/>
      <c r="DD537" s="110"/>
      <c r="DE537" s="110"/>
      <c r="DF537" s="179"/>
    </row>
    <row r="538" spans="1:110" ht="15">
      <c r="A538" s="475" t="s">
        <v>220</v>
      </c>
      <c r="B538" s="475"/>
      <c r="C538" s="475"/>
      <c r="D538" s="475"/>
      <c r="E538" s="475"/>
      <c r="F538" s="475"/>
      <c r="G538" s="475"/>
      <c r="H538" s="485" t="s">
        <v>421</v>
      </c>
      <c r="I538" s="485"/>
      <c r="J538" s="485"/>
      <c r="K538" s="485"/>
      <c r="L538" s="485"/>
      <c r="M538" s="485"/>
      <c r="N538" s="485"/>
      <c r="O538" s="485"/>
      <c r="P538" s="485"/>
      <c r="Q538" s="485"/>
      <c r="R538" s="485"/>
      <c r="S538" s="485"/>
      <c r="T538" s="485"/>
      <c r="U538" s="485"/>
      <c r="V538" s="485"/>
      <c r="W538" s="485"/>
      <c r="X538" s="485"/>
      <c r="Y538" s="485"/>
      <c r="Z538" s="485"/>
      <c r="AA538" s="485"/>
      <c r="AB538" s="485"/>
      <c r="AC538" s="485"/>
      <c r="AD538" s="485"/>
      <c r="AE538" s="485"/>
      <c r="AF538" s="485"/>
      <c r="AG538" s="485"/>
      <c r="AH538" s="485"/>
      <c r="AI538" s="485"/>
      <c r="AJ538" s="485"/>
      <c r="AK538" s="485"/>
      <c r="AL538" s="485"/>
      <c r="AM538" s="485"/>
      <c r="AN538" s="485"/>
      <c r="AO538" s="485"/>
      <c r="AP538" s="485"/>
      <c r="AQ538" s="485"/>
      <c r="AR538" s="485"/>
      <c r="AS538" s="485"/>
      <c r="AT538" s="485"/>
      <c r="AU538" s="485"/>
      <c r="AV538" s="485"/>
      <c r="AW538" s="485"/>
      <c r="AX538" s="485"/>
      <c r="AY538" s="485"/>
      <c r="AZ538" s="485"/>
      <c r="BA538" s="485"/>
      <c r="BB538" s="485"/>
      <c r="BC538" s="485"/>
      <c r="BD538" s="486">
        <v>1</v>
      </c>
      <c r="BE538" s="486"/>
      <c r="BF538" s="486"/>
      <c r="BG538" s="486"/>
      <c r="BH538" s="486"/>
      <c r="BI538" s="486"/>
      <c r="BJ538" s="486"/>
      <c r="BK538" s="486"/>
      <c r="BL538" s="486"/>
      <c r="BM538" s="486"/>
      <c r="BN538" s="486"/>
      <c r="BO538" s="486"/>
      <c r="BP538" s="486"/>
      <c r="BQ538" s="486"/>
      <c r="BR538" s="486"/>
      <c r="BS538" s="486"/>
      <c r="BT538" s="487">
        <v>1800</v>
      </c>
      <c r="BU538" s="488"/>
      <c r="BV538" s="488"/>
      <c r="BW538" s="488"/>
      <c r="BX538" s="488"/>
      <c r="BY538" s="488"/>
      <c r="BZ538" s="488"/>
      <c r="CA538" s="488"/>
      <c r="CB538" s="488"/>
      <c r="CC538" s="488"/>
      <c r="CD538" s="488"/>
      <c r="CE538" s="488"/>
      <c r="CF538" s="488"/>
      <c r="CG538" s="488"/>
      <c r="CH538" s="488"/>
      <c r="CI538" s="489"/>
      <c r="CJ538" s="490">
        <v>1800</v>
      </c>
      <c r="CK538" s="491"/>
      <c r="CL538" s="491"/>
      <c r="CM538" s="491"/>
      <c r="CN538" s="491"/>
      <c r="CO538" s="491"/>
      <c r="CP538" s="491"/>
      <c r="CQ538" s="491"/>
      <c r="CR538" s="491"/>
      <c r="CS538" s="491"/>
      <c r="CT538" s="491"/>
      <c r="CU538" s="491"/>
      <c r="CV538" s="491"/>
      <c r="CW538" s="491"/>
      <c r="CX538" s="491"/>
      <c r="CY538" s="491"/>
      <c r="CZ538" s="492"/>
      <c r="DA538" s="180"/>
      <c r="DB538" s="178"/>
      <c r="DC538" s="110"/>
      <c r="DD538" s="110"/>
      <c r="DE538" s="110"/>
      <c r="DF538" s="179"/>
    </row>
    <row r="539" spans="1:110" ht="12.75" customHeight="1">
      <c r="A539" s="475" t="s">
        <v>221</v>
      </c>
      <c r="B539" s="475"/>
      <c r="C539" s="475"/>
      <c r="D539" s="475"/>
      <c r="E539" s="475"/>
      <c r="F539" s="475"/>
      <c r="G539" s="475"/>
      <c r="H539" s="485" t="s">
        <v>422</v>
      </c>
      <c r="I539" s="485"/>
      <c r="J539" s="485"/>
      <c r="K539" s="485"/>
      <c r="L539" s="485"/>
      <c r="M539" s="485"/>
      <c r="N539" s="485"/>
      <c r="O539" s="485"/>
      <c r="P539" s="485"/>
      <c r="Q539" s="485"/>
      <c r="R539" s="485"/>
      <c r="S539" s="485"/>
      <c r="T539" s="485"/>
      <c r="U539" s="485"/>
      <c r="V539" s="485"/>
      <c r="W539" s="485"/>
      <c r="X539" s="485"/>
      <c r="Y539" s="485"/>
      <c r="Z539" s="485"/>
      <c r="AA539" s="485"/>
      <c r="AB539" s="485"/>
      <c r="AC539" s="485"/>
      <c r="AD539" s="485"/>
      <c r="AE539" s="485"/>
      <c r="AF539" s="485"/>
      <c r="AG539" s="485"/>
      <c r="AH539" s="485"/>
      <c r="AI539" s="485"/>
      <c r="AJ539" s="485"/>
      <c r="AK539" s="485"/>
      <c r="AL539" s="485"/>
      <c r="AM539" s="485"/>
      <c r="AN539" s="485"/>
      <c r="AO539" s="485"/>
      <c r="AP539" s="485"/>
      <c r="AQ539" s="485"/>
      <c r="AR539" s="485"/>
      <c r="AS539" s="485"/>
      <c r="AT539" s="485"/>
      <c r="AU539" s="485"/>
      <c r="AV539" s="485"/>
      <c r="AW539" s="485"/>
      <c r="AX539" s="485"/>
      <c r="AY539" s="485"/>
      <c r="AZ539" s="485"/>
      <c r="BA539" s="485"/>
      <c r="BB539" s="485"/>
      <c r="BC539" s="485"/>
      <c r="BD539" s="487">
        <v>1</v>
      </c>
      <c r="BE539" s="488"/>
      <c r="BF539" s="488"/>
      <c r="BG539" s="488"/>
      <c r="BH539" s="488"/>
      <c r="BI539" s="488"/>
      <c r="BJ539" s="488"/>
      <c r="BK539" s="488"/>
      <c r="BL539" s="488"/>
      <c r="BM539" s="488"/>
      <c r="BN539" s="488"/>
      <c r="BO539" s="488"/>
      <c r="BP539" s="488"/>
      <c r="BQ539" s="488"/>
      <c r="BR539" s="488"/>
      <c r="BS539" s="489"/>
      <c r="BT539" s="487"/>
      <c r="BU539" s="488"/>
      <c r="BV539" s="488"/>
      <c r="BW539" s="488"/>
      <c r="BX539" s="488"/>
      <c r="BY539" s="488"/>
      <c r="BZ539" s="488"/>
      <c r="CA539" s="488"/>
      <c r="CB539" s="488"/>
      <c r="CC539" s="488"/>
      <c r="CD539" s="488"/>
      <c r="CE539" s="488"/>
      <c r="CF539" s="488"/>
      <c r="CG539" s="488"/>
      <c r="CH539" s="488"/>
      <c r="CI539" s="489"/>
      <c r="CJ539" s="490">
        <v>3225.4</v>
      </c>
      <c r="CK539" s="491"/>
      <c r="CL539" s="491"/>
      <c r="CM539" s="491"/>
      <c r="CN539" s="491"/>
      <c r="CO539" s="491"/>
      <c r="CP539" s="491"/>
      <c r="CQ539" s="491"/>
      <c r="CR539" s="491"/>
      <c r="CS539" s="491"/>
      <c r="CT539" s="491"/>
      <c r="CU539" s="491"/>
      <c r="CV539" s="491"/>
      <c r="CW539" s="491"/>
      <c r="CX539" s="491"/>
      <c r="CY539" s="491"/>
      <c r="CZ539" s="492"/>
      <c r="DA539" s="180"/>
      <c r="DB539" s="177"/>
      <c r="DC539" s="110"/>
      <c r="DD539" s="110"/>
      <c r="DE539" s="110"/>
      <c r="DF539" s="179"/>
    </row>
    <row r="540" spans="1:110" ht="12.75" customHeight="1">
      <c r="A540" s="475" t="s">
        <v>315</v>
      </c>
      <c r="B540" s="475"/>
      <c r="C540" s="475"/>
      <c r="D540" s="475"/>
      <c r="E540" s="475"/>
      <c r="F540" s="475"/>
      <c r="G540" s="475"/>
      <c r="H540" s="485" t="s">
        <v>3044</v>
      </c>
      <c r="I540" s="485"/>
      <c r="J540" s="485"/>
      <c r="K540" s="485"/>
      <c r="L540" s="485"/>
      <c r="M540" s="485"/>
      <c r="N540" s="485"/>
      <c r="O540" s="485"/>
      <c r="P540" s="485"/>
      <c r="Q540" s="485"/>
      <c r="R540" s="485"/>
      <c r="S540" s="485"/>
      <c r="T540" s="485"/>
      <c r="U540" s="485"/>
      <c r="V540" s="485"/>
      <c r="W540" s="485"/>
      <c r="X540" s="485"/>
      <c r="Y540" s="485"/>
      <c r="Z540" s="485"/>
      <c r="AA540" s="485"/>
      <c r="AB540" s="485"/>
      <c r="AC540" s="485"/>
      <c r="AD540" s="485"/>
      <c r="AE540" s="485"/>
      <c r="AF540" s="485"/>
      <c r="AG540" s="485"/>
      <c r="AH540" s="485"/>
      <c r="AI540" s="485"/>
      <c r="AJ540" s="485"/>
      <c r="AK540" s="485"/>
      <c r="AL540" s="485"/>
      <c r="AM540" s="485"/>
      <c r="AN540" s="485"/>
      <c r="AO540" s="485"/>
      <c r="AP540" s="485"/>
      <c r="AQ540" s="485"/>
      <c r="AR540" s="485"/>
      <c r="AS540" s="485"/>
      <c r="AT540" s="485"/>
      <c r="AU540" s="485"/>
      <c r="AV540" s="485"/>
      <c r="AW540" s="485"/>
      <c r="AX540" s="485"/>
      <c r="AY540" s="485"/>
      <c r="AZ540" s="485"/>
      <c r="BA540" s="485"/>
      <c r="BB540" s="485"/>
      <c r="BC540" s="485"/>
      <c r="BD540" s="486">
        <v>1</v>
      </c>
      <c r="BE540" s="486"/>
      <c r="BF540" s="486"/>
      <c r="BG540" s="486"/>
      <c r="BH540" s="486"/>
      <c r="BI540" s="486"/>
      <c r="BJ540" s="486"/>
      <c r="BK540" s="486"/>
      <c r="BL540" s="486"/>
      <c r="BM540" s="486"/>
      <c r="BN540" s="486"/>
      <c r="BO540" s="486"/>
      <c r="BP540" s="486"/>
      <c r="BQ540" s="486"/>
      <c r="BR540" s="486"/>
      <c r="BS540" s="486"/>
      <c r="BT540" s="487"/>
      <c r="BU540" s="488"/>
      <c r="BV540" s="488"/>
      <c r="BW540" s="488"/>
      <c r="BX540" s="488"/>
      <c r="BY540" s="488"/>
      <c r="BZ540" s="488"/>
      <c r="CA540" s="488"/>
      <c r="CB540" s="488"/>
      <c r="CC540" s="488"/>
      <c r="CD540" s="488"/>
      <c r="CE540" s="488"/>
      <c r="CF540" s="488"/>
      <c r="CG540" s="488"/>
      <c r="CH540" s="488"/>
      <c r="CI540" s="489"/>
      <c r="CJ540" s="490">
        <v>2916</v>
      </c>
      <c r="CK540" s="491"/>
      <c r="CL540" s="491"/>
      <c r="CM540" s="491"/>
      <c r="CN540" s="491"/>
      <c r="CO540" s="491"/>
      <c r="CP540" s="491"/>
      <c r="CQ540" s="491"/>
      <c r="CR540" s="491"/>
      <c r="CS540" s="491"/>
      <c r="CT540" s="491"/>
      <c r="CU540" s="491"/>
      <c r="CV540" s="491"/>
      <c r="CW540" s="491"/>
      <c r="CX540" s="491"/>
      <c r="CY540" s="491"/>
      <c r="CZ540" s="492"/>
      <c r="DA540" s="180"/>
      <c r="DB540" s="177"/>
      <c r="DC540" s="110"/>
      <c r="DD540" s="110"/>
      <c r="DE540" s="110"/>
      <c r="DF540" s="179"/>
    </row>
    <row r="541" spans="1:110" ht="12.75" customHeight="1">
      <c r="A541" s="475" t="s">
        <v>351</v>
      </c>
      <c r="B541" s="475"/>
      <c r="C541" s="475"/>
      <c r="D541" s="475"/>
      <c r="E541" s="475"/>
      <c r="F541" s="475"/>
      <c r="G541" s="475"/>
      <c r="H541" s="485" t="s">
        <v>3045</v>
      </c>
      <c r="I541" s="485"/>
      <c r="J541" s="485"/>
      <c r="K541" s="485"/>
      <c r="L541" s="485"/>
      <c r="M541" s="485"/>
      <c r="N541" s="485"/>
      <c r="O541" s="485"/>
      <c r="P541" s="485"/>
      <c r="Q541" s="485"/>
      <c r="R541" s="485"/>
      <c r="S541" s="485"/>
      <c r="T541" s="485"/>
      <c r="U541" s="485"/>
      <c r="V541" s="485"/>
      <c r="W541" s="485"/>
      <c r="X541" s="485"/>
      <c r="Y541" s="485"/>
      <c r="Z541" s="485"/>
      <c r="AA541" s="485"/>
      <c r="AB541" s="485"/>
      <c r="AC541" s="485"/>
      <c r="AD541" s="485"/>
      <c r="AE541" s="485"/>
      <c r="AF541" s="485"/>
      <c r="AG541" s="485"/>
      <c r="AH541" s="485"/>
      <c r="AI541" s="485"/>
      <c r="AJ541" s="485"/>
      <c r="AK541" s="485"/>
      <c r="AL541" s="485"/>
      <c r="AM541" s="485"/>
      <c r="AN541" s="485"/>
      <c r="AO541" s="485"/>
      <c r="AP541" s="485"/>
      <c r="AQ541" s="485"/>
      <c r="AR541" s="485"/>
      <c r="AS541" s="485"/>
      <c r="AT541" s="485"/>
      <c r="AU541" s="485"/>
      <c r="AV541" s="485"/>
      <c r="AW541" s="485"/>
      <c r="AX541" s="485"/>
      <c r="AY541" s="485"/>
      <c r="AZ541" s="485"/>
      <c r="BA541" s="485"/>
      <c r="BB541" s="485"/>
      <c r="BC541" s="485"/>
      <c r="BD541" s="487">
        <v>1</v>
      </c>
      <c r="BE541" s="488"/>
      <c r="BF541" s="488"/>
      <c r="BG541" s="488"/>
      <c r="BH541" s="488"/>
      <c r="BI541" s="488"/>
      <c r="BJ541" s="488"/>
      <c r="BK541" s="488"/>
      <c r="BL541" s="488"/>
      <c r="BM541" s="488"/>
      <c r="BN541" s="488"/>
      <c r="BO541" s="488"/>
      <c r="BP541" s="488"/>
      <c r="BQ541" s="488"/>
      <c r="BR541" s="488"/>
      <c r="BS541" s="489"/>
      <c r="BT541" s="487"/>
      <c r="BU541" s="488"/>
      <c r="BV541" s="488"/>
      <c r="BW541" s="488"/>
      <c r="BX541" s="488"/>
      <c r="BY541" s="488"/>
      <c r="BZ541" s="488"/>
      <c r="CA541" s="488"/>
      <c r="CB541" s="488"/>
      <c r="CC541" s="488"/>
      <c r="CD541" s="488"/>
      <c r="CE541" s="488"/>
      <c r="CF541" s="488"/>
      <c r="CG541" s="488"/>
      <c r="CH541" s="488"/>
      <c r="CI541" s="489"/>
      <c r="CJ541" s="490">
        <v>4050</v>
      </c>
      <c r="CK541" s="491"/>
      <c r="CL541" s="491"/>
      <c r="CM541" s="491"/>
      <c r="CN541" s="491"/>
      <c r="CO541" s="491"/>
      <c r="CP541" s="491"/>
      <c r="CQ541" s="491"/>
      <c r="CR541" s="491"/>
      <c r="CS541" s="491"/>
      <c r="CT541" s="491"/>
      <c r="CU541" s="491"/>
      <c r="CV541" s="491"/>
      <c r="CW541" s="491"/>
      <c r="CX541" s="491"/>
      <c r="CY541" s="491"/>
      <c r="CZ541" s="492"/>
      <c r="DA541" s="180"/>
      <c r="DB541" s="177"/>
      <c r="DC541" s="110"/>
      <c r="DD541" s="110"/>
      <c r="DE541" s="110"/>
      <c r="DF541" s="179"/>
    </row>
    <row r="542" spans="1:110" ht="12.75" customHeight="1">
      <c r="A542" s="475" t="s">
        <v>332</v>
      </c>
      <c r="B542" s="475"/>
      <c r="C542" s="475"/>
      <c r="D542" s="475"/>
      <c r="E542" s="475"/>
      <c r="F542" s="475"/>
      <c r="G542" s="475"/>
      <c r="H542" s="638" t="s">
        <v>423</v>
      </c>
      <c r="I542" s="638"/>
      <c r="J542" s="638"/>
      <c r="K542" s="638"/>
      <c r="L542" s="638"/>
      <c r="M542" s="638"/>
      <c r="N542" s="638"/>
      <c r="O542" s="638"/>
      <c r="P542" s="638"/>
      <c r="Q542" s="638"/>
      <c r="R542" s="638"/>
      <c r="S542" s="638"/>
      <c r="T542" s="638"/>
      <c r="U542" s="638"/>
      <c r="V542" s="638"/>
      <c r="W542" s="638"/>
      <c r="X542" s="638"/>
      <c r="Y542" s="638"/>
      <c r="Z542" s="638"/>
      <c r="AA542" s="638"/>
      <c r="AB542" s="638"/>
      <c r="AC542" s="638"/>
      <c r="AD542" s="638"/>
      <c r="AE542" s="638"/>
      <c r="AF542" s="638"/>
      <c r="AG542" s="638"/>
      <c r="AH542" s="638"/>
      <c r="AI542" s="638"/>
      <c r="AJ542" s="638"/>
      <c r="AK542" s="638"/>
      <c r="AL542" s="638"/>
      <c r="AM542" s="638"/>
      <c r="AN542" s="638"/>
      <c r="AO542" s="638"/>
      <c r="AP542" s="638"/>
      <c r="AQ542" s="638"/>
      <c r="AR542" s="638"/>
      <c r="AS542" s="638"/>
      <c r="AT542" s="638"/>
      <c r="AU542" s="638"/>
      <c r="AV542" s="638"/>
      <c r="AW542" s="638"/>
      <c r="AX542" s="638"/>
      <c r="AY542" s="638"/>
      <c r="AZ542" s="638"/>
      <c r="BA542" s="638"/>
      <c r="BB542" s="638"/>
      <c r="BC542" s="638"/>
      <c r="BD542" s="487">
        <v>2</v>
      </c>
      <c r="BE542" s="488"/>
      <c r="BF542" s="488"/>
      <c r="BG542" s="488"/>
      <c r="BH542" s="488"/>
      <c r="BI542" s="488"/>
      <c r="BJ542" s="488"/>
      <c r="BK542" s="488"/>
      <c r="BL542" s="488"/>
      <c r="BM542" s="488"/>
      <c r="BN542" s="488"/>
      <c r="BO542" s="488"/>
      <c r="BP542" s="488"/>
      <c r="BQ542" s="488"/>
      <c r="BR542" s="488"/>
      <c r="BS542" s="489"/>
      <c r="BT542" s="592"/>
      <c r="BU542" s="593"/>
      <c r="BV542" s="593"/>
      <c r="BW542" s="593"/>
      <c r="BX542" s="593"/>
      <c r="BY542" s="593"/>
      <c r="BZ542" s="593"/>
      <c r="CA542" s="593"/>
      <c r="CB542" s="593"/>
      <c r="CC542" s="593"/>
      <c r="CD542" s="593"/>
      <c r="CE542" s="593"/>
      <c r="CF542" s="593"/>
      <c r="CG542" s="593"/>
      <c r="CH542" s="593"/>
      <c r="CI542" s="594"/>
      <c r="CJ542" s="490">
        <v>7591</v>
      </c>
      <c r="CK542" s="491"/>
      <c r="CL542" s="491"/>
      <c r="CM542" s="491"/>
      <c r="CN542" s="491"/>
      <c r="CO542" s="491"/>
      <c r="CP542" s="491"/>
      <c r="CQ542" s="491"/>
      <c r="CR542" s="491"/>
      <c r="CS542" s="491"/>
      <c r="CT542" s="491"/>
      <c r="CU542" s="491"/>
      <c r="CV542" s="491"/>
      <c r="CW542" s="491"/>
      <c r="CX542" s="491"/>
      <c r="CY542" s="491"/>
      <c r="CZ542" s="492"/>
      <c r="DA542" s="181"/>
      <c r="DB542" s="177"/>
      <c r="DC542" s="110"/>
      <c r="DD542" s="110"/>
      <c r="DE542" s="110"/>
      <c r="DF542" s="179"/>
    </row>
    <row r="543" spans="1:110" ht="12.75" customHeight="1">
      <c r="A543" s="475" t="s">
        <v>354</v>
      </c>
      <c r="B543" s="475"/>
      <c r="C543" s="475"/>
      <c r="D543" s="475"/>
      <c r="E543" s="475"/>
      <c r="F543" s="475"/>
      <c r="G543" s="475"/>
      <c r="H543" s="595" t="s">
        <v>424</v>
      </c>
      <c r="I543" s="595"/>
      <c r="J543" s="595"/>
      <c r="K543" s="595"/>
      <c r="L543" s="595"/>
      <c r="M543" s="595"/>
      <c r="N543" s="595"/>
      <c r="O543" s="595"/>
      <c r="P543" s="595"/>
      <c r="Q543" s="595"/>
      <c r="R543" s="595"/>
      <c r="S543" s="595"/>
      <c r="T543" s="595"/>
      <c r="U543" s="595"/>
      <c r="V543" s="595"/>
      <c r="W543" s="595"/>
      <c r="X543" s="595"/>
      <c r="Y543" s="595"/>
      <c r="Z543" s="595"/>
      <c r="AA543" s="595"/>
      <c r="AB543" s="595"/>
      <c r="AC543" s="595"/>
      <c r="AD543" s="595"/>
      <c r="AE543" s="595"/>
      <c r="AF543" s="595"/>
      <c r="AG543" s="595"/>
      <c r="AH543" s="595"/>
      <c r="AI543" s="595"/>
      <c r="AJ543" s="595"/>
      <c r="AK543" s="595"/>
      <c r="AL543" s="595"/>
      <c r="AM543" s="595"/>
      <c r="AN543" s="595"/>
      <c r="AO543" s="595"/>
      <c r="AP543" s="595"/>
      <c r="AQ543" s="595"/>
      <c r="AR543" s="595"/>
      <c r="AS543" s="595"/>
      <c r="AT543" s="595"/>
      <c r="AU543" s="595"/>
      <c r="AV543" s="595"/>
      <c r="AW543" s="595"/>
      <c r="AX543" s="595"/>
      <c r="AY543" s="595"/>
      <c r="AZ543" s="595"/>
      <c r="BA543" s="595"/>
      <c r="BB543" s="595"/>
      <c r="BC543" s="595"/>
      <c r="BD543" s="487">
        <v>1</v>
      </c>
      <c r="BE543" s="488"/>
      <c r="BF543" s="488"/>
      <c r="BG543" s="488"/>
      <c r="BH543" s="488"/>
      <c r="BI543" s="488"/>
      <c r="BJ543" s="488"/>
      <c r="BK543" s="488"/>
      <c r="BL543" s="488"/>
      <c r="BM543" s="488"/>
      <c r="BN543" s="488"/>
      <c r="BO543" s="488"/>
      <c r="BP543" s="488"/>
      <c r="BQ543" s="488"/>
      <c r="BR543" s="488"/>
      <c r="BS543" s="489"/>
      <c r="BT543" s="487"/>
      <c r="BU543" s="488"/>
      <c r="BV543" s="488"/>
      <c r="BW543" s="488"/>
      <c r="BX543" s="488"/>
      <c r="BY543" s="488"/>
      <c r="BZ543" s="488"/>
      <c r="CA543" s="488"/>
      <c r="CB543" s="488"/>
      <c r="CC543" s="488"/>
      <c r="CD543" s="488"/>
      <c r="CE543" s="488"/>
      <c r="CF543" s="488"/>
      <c r="CG543" s="488"/>
      <c r="CH543" s="488"/>
      <c r="CI543" s="489"/>
      <c r="CJ543" s="490">
        <v>4250</v>
      </c>
      <c r="CK543" s="491"/>
      <c r="CL543" s="491"/>
      <c r="CM543" s="491"/>
      <c r="CN543" s="491"/>
      <c r="CO543" s="491"/>
      <c r="CP543" s="491"/>
      <c r="CQ543" s="491"/>
      <c r="CR543" s="491"/>
      <c r="CS543" s="491"/>
      <c r="CT543" s="491"/>
      <c r="CU543" s="491"/>
      <c r="CV543" s="491"/>
      <c r="CW543" s="491"/>
      <c r="CX543" s="491"/>
      <c r="CY543" s="491"/>
      <c r="CZ543" s="492"/>
      <c r="DA543" s="182"/>
      <c r="DB543" s="177"/>
      <c r="DC543" s="110"/>
      <c r="DD543" s="110"/>
      <c r="DE543" s="110"/>
      <c r="DF543" s="179"/>
    </row>
    <row r="544" spans="1:110" ht="12.75" customHeight="1">
      <c r="A544" s="475" t="s">
        <v>358</v>
      </c>
      <c r="B544" s="475"/>
      <c r="C544" s="475"/>
      <c r="D544" s="475"/>
      <c r="E544" s="475"/>
      <c r="F544" s="475"/>
      <c r="G544" s="475"/>
      <c r="H544" s="595" t="s">
        <v>425</v>
      </c>
      <c r="I544" s="595"/>
      <c r="J544" s="595"/>
      <c r="K544" s="595"/>
      <c r="L544" s="595"/>
      <c r="M544" s="595"/>
      <c r="N544" s="595"/>
      <c r="O544" s="595"/>
      <c r="P544" s="595"/>
      <c r="Q544" s="595"/>
      <c r="R544" s="595"/>
      <c r="S544" s="595"/>
      <c r="T544" s="595"/>
      <c r="U544" s="595"/>
      <c r="V544" s="595"/>
      <c r="W544" s="595"/>
      <c r="X544" s="595"/>
      <c r="Y544" s="595"/>
      <c r="Z544" s="595"/>
      <c r="AA544" s="595"/>
      <c r="AB544" s="595"/>
      <c r="AC544" s="595"/>
      <c r="AD544" s="595"/>
      <c r="AE544" s="595"/>
      <c r="AF544" s="595"/>
      <c r="AG544" s="595"/>
      <c r="AH544" s="595"/>
      <c r="AI544" s="595"/>
      <c r="AJ544" s="595"/>
      <c r="AK544" s="595"/>
      <c r="AL544" s="595"/>
      <c r="AM544" s="595"/>
      <c r="AN544" s="595"/>
      <c r="AO544" s="595"/>
      <c r="AP544" s="595"/>
      <c r="AQ544" s="595"/>
      <c r="AR544" s="595"/>
      <c r="AS544" s="595"/>
      <c r="AT544" s="595"/>
      <c r="AU544" s="595"/>
      <c r="AV544" s="595"/>
      <c r="AW544" s="595"/>
      <c r="AX544" s="595"/>
      <c r="AY544" s="595"/>
      <c r="AZ544" s="595"/>
      <c r="BA544" s="595"/>
      <c r="BB544" s="595"/>
      <c r="BC544" s="595"/>
      <c r="BD544" s="486">
        <v>2</v>
      </c>
      <c r="BE544" s="486"/>
      <c r="BF544" s="486"/>
      <c r="BG544" s="486"/>
      <c r="BH544" s="486"/>
      <c r="BI544" s="486"/>
      <c r="BJ544" s="486"/>
      <c r="BK544" s="486"/>
      <c r="BL544" s="486"/>
      <c r="BM544" s="486"/>
      <c r="BN544" s="486"/>
      <c r="BO544" s="486"/>
      <c r="BP544" s="486"/>
      <c r="BQ544" s="486"/>
      <c r="BR544" s="486"/>
      <c r="BS544" s="486"/>
      <c r="BT544" s="487"/>
      <c r="BU544" s="488"/>
      <c r="BV544" s="488"/>
      <c r="BW544" s="488"/>
      <c r="BX544" s="488"/>
      <c r="BY544" s="488"/>
      <c r="BZ544" s="488"/>
      <c r="CA544" s="488"/>
      <c r="CB544" s="488"/>
      <c r="CC544" s="488"/>
      <c r="CD544" s="488"/>
      <c r="CE544" s="488"/>
      <c r="CF544" s="488"/>
      <c r="CG544" s="488"/>
      <c r="CH544" s="488"/>
      <c r="CI544" s="489"/>
      <c r="CJ544" s="490">
        <v>3300</v>
      </c>
      <c r="CK544" s="491"/>
      <c r="CL544" s="491"/>
      <c r="CM544" s="491"/>
      <c r="CN544" s="491"/>
      <c r="CO544" s="491"/>
      <c r="CP544" s="491"/>
      <c r="CQ544" s="491"/>
      <c r="CR544" s="491"/>
      <c r="CS544" s="491"/>
      <c r="CT544" s="491"/>
      <c r="CU544" s="491"/>
      <c r="CV544" s="491"/>
      <c r="CW544" s="491"/>
      <c r="CX544" s="491"/>
      <c r="CY544" s="491"/>
      <c r="CZ544" s="492"/>
      <c r="DA544" s="182"/>
      <c r="DB544" s="177"/>
      <c r="DC544" s="107"/>
      <c r="DD544" s="107"/>
      <c r="DE544" s="107"/>
      <c r="DF544" s="96"/>
    </row>
    <row r="545" spans="1:109" ht="12.75" customHeight="1">
      <c r="A545" s="475" t="s">
        <v>360</v>
      </c>
      <c r="B545" s="475"/>
      <c r="C545" s="475"/>
      <c r="D545" s="475"/>
      <c r="E545" s="475"/>
      <c r="F545" s="475"/>
      <c r="G545" s="475"/>
      <c r="H545" s="595" t="s">
        <v>426</v>
      </c>
      <c r="I545" s="595"/>
      <c r="J545" s="595"/>
      <c r="K545" s="595"/>
      <c r="L545" s="595"/>
      <c r="M545" s="595"/>
      <c r="N545" s="595"/>
      <c r="O545" s="595"/>
      <c r="P545" s="595"/>
      <c r="Q545" s="595"/>
      <c r="R545" s="595"/>
      <c r="S545" s="595"/>
      <c r="T545" s="595"/>
      <c r="U545" s="595"/>
      <c r="V545" s="595"/>
      <c r="W545" s="595"/>
      <c r="X545" s="595"/>
      <c r="Y545" s="595"/>
      <c r="Z545" s="595"/>
      <c r="AA545" s="595"/>
      <c r="AB545" s="595"/>
      <c r="AC545" s="595"/>
      <c r="AD545" s="595"/>
      <c r="AE545" s="595"/>
      <c r="AF545" s="595"/>
      <c r="AG545" s="595"/>
      <c r="AH545" s="595"/>
      <c r="AI545" s="595"/>
      <c r="AJ545" s="595"/>
      <c r="AK545" s="595"/>
      <c r="AL545" s="595"/>
      <c r="AM545" s="595"/>
      <c r="AN545" s="595"/>
      <c r="AO545" s="595"/>
      <c r="AP545" s="595"/>
      <c r="AQ545" s="595"/>
      <c r="AR545" s="595"/>
      <c r="AS545" s="595"/>
      <c r="AT545" s="595"/>
      <c r="AU545" s="595"/>
      <c r="AV545" s="595"/>
      <c r="AW545" s="595"/>
      <c r="AX545" s="595"/>
      <c r="AY545" s="595"/>
      <c r="AZ545" s="595"/>
      <c r="BA545" s="595"/>
      <c r="BB545" s="595"/>
      <c r="BC545" s="595"/>
      <c r="BD545" s="486">
        <v>1</v>
      </c>
      <c r="BE545" s="486"/>
      <c r="BF545" s="486"/>
      <c r="BG545" s="486"/>
      <c r="BH545" s="486"/>
      <c r="BI545" s="486"/>
      <c r="BJ545" s="486"/>
      <c r="BK545" s="486"/>
      <c r="BL545" s="486"/>
      <c r="BM545" s="486"/>
      <c r="BN545" s="486"/>
      <c r="BO545" s="486"/>
      <c r="BP545" s="486"/>
      <c r="BQ545" s="486"/>
      <c r="BR545" s="486"/>
      <c r="BS545" s="486"/>
      <c r="BT545" s="487"/>
      <c r="BU545" s="488"/>
      <c r="BV545" s="488"/>
      <c r="BW545" s="488"/>
      <c r="BX545" s="488"/>
      <c r="BY545" s="488"/>
      <c r="BZ545" s="488"/>
      <c r="CA545" s="488"/>
      <c r="CB545" s="488"/>
      <c r="CC545" s="488"/>
      <c r="CD545" s="488"/>
      <c r="CE545" s="488"/>
      <c r="CF545" s="488"/>
      <c r="CG545" s="488"/>
      <c r="CH545" s="488"/>
      <c r="CI545" s="489"/>
      <c r="CJ545" s="490">
        <v>7200</v>
      </c>
      <c r="CK545" s="491"/>
      <c r="CL545" s="491"/>
      <c r="CM545" s="491"/>
      <c r="CN545" s="491"/>
      <c r="CO545" s="491"/>
      <c r="CP545" s="491"/>
      <c r="CQ545" s="491"/>
      <c r="CR545" s="491"/>
      <c r="CS545" s="491"/>
      <c r="CT545" s="491"/>
      <c r="CU545" s="491"/>
      <c r="CV545" s="491"/>
      <c r="CW545" s="491"/>
      <c r="CX545" s="491"/>
      <c r="CY545" s="491"/>
      <c r="CZ545" s="492"/>
      <c r="DA545" s="182"/>
      <c r="DB545" s="183">
        <v>241597.2</v>
      </c>
      <c r="DC545" s="107">
        <f>CJ558-DB545</f>
        <v>21034.659999999974</v>
      </c>
      <c r="DD545" s="107"/>
      <c r="DE545" s="107"/>
    </row>
    <row r="546" spans="1:109" ht="12.75" customHeight="1">
      <c r="A546" s="475" t="s">
        <v>334</v>
      </c>
      <c r="B546" s="475"/>
      <c r="C546" s="475"/>
      <c r="D546" s="475"/>
      <c r="E546" s="475"/>
      <c r="F546" s="475"/>
      <c r="G546" s="475"/>
      <c r="H546" s="595" t="s">
        <v>427</v>
      </c>
      <c r="I546" s="595"/>
      <c r="J546" s="595"/>
      <c r="K546" s="595"/>
      <c r="L546" s="595"/>
      <c r="M546" s="595"/>
      <c r="N546" s="595"/>
      <c r="O546" s="595"/>
      <c r="P546" s="595"/>
      <c r="Q546" s="595"/>
      <c r="R546" s="595"/>
      <c r="S546" s="595"/>
      <c r="T546" s="595"/>
      <c r="U546" s="595"/>
      <c r="V546" s="595"/>
      <c r="W546" s="595"/>
      <c r="X546" s="595"/>
      <c r="Y546" s="595"/>
      <c r="Z546" s="595"/>
      <c r="AA546" s="595"/>
      <c r="AB546" s="595"/>
      <c r="AC546" s="595"/>
      <c r="AD546" s="595"/>
      <c r="AE546" s="595"/>
      <c r="AF546" s="595"/>
      <c r="AG546" s="595"/>
      <c r="AH546" s="595"/>
      <c r="AI546" s="595"/>
      <c r="AJ546" s="595"/>
      <c r="AK546" s="595"/>
      <c r="AL546" s="595"/>
      <c r="AM546" s="595"/>
      <c r="AN546" s="595"/>
      <c r="AO546" s="595"/>
      <c r="AP546" s="595"/>
      <c r="AQ546" s="595"/>
      <c r="AR546" s="595"/>
      <c r="AS546" s="595"/>
      <c r="AT546" s="595"/>
      <c r="AU546" s="595"/>
      <c r="AV546" s="595"/>
      <c r="AW546" s="595"/>
      <c r="AX546" s="595"/>
      <c r="AY546" s="595"/>
      <c r="AZ546" s="595"/>
      <c r="BA546" s="595"/>
      <c r="BB546" s="595"/>
      <c r="BC546" s="595"/>
      <c r="BD546" s="486">
        <v>2</v>
      </c>
      <c r="BE546" s="486"/>
      <c r="BF546" s="486"/>
      <c r="BG546" s="486"/>
      <c r="BH546" s="486"/>
      <c r="BI546" s="486"/>
      <c r="BJ546" s="486"/>
      <c r="BK546" s="486"/>
      <c r="BL546" s="486"/>
      <c r="BM546" s="486"/>
      <c r="BN546" s="486"/>
      <c r="BO546" s="486"/>
      <c r="BP546" s="486"/>
      <c r="BQ546" s="486"/>
      <c r="BR546" s="486"/>
      <c r="BS546" s="486"/>
      <c r="BT546" s="487"/>
      <c r="BU546" s="488"/>
      <c r="BV546" s="488"/>
      <c r="BW546" s="488"/>
      <c r="BX546" s="488"/>
      <c r="BY546" s="488"/>
      <c r="BZ546" s="488"/>
      <c r="CA546" s="488"/>
      <c r="CB546" s="488"/>
      <c r="CC546" s="488"/>
      <c r="CD546" s="488"/>
      <c r="CE546" s="488"/>
      <c r="CF546" s="488"/>
      <c r="CG546" s="488"/>
      <c r="CH546" s="488"/>
      <c r="CI546" s="489"/>
      <c r="CJ546" s="490">
        <v>8540</v>
      </c>
      <c r="CK546" s="491"/>
      <c r="CL546" s="491"/>
      <c r="CM546" s="491"/>
      <c r="CN546" s="491"/>
      <c r="CO546" s="491"/>
      <c r="CP546" s="491"/>
      <c r="CQ546" s="491"/>
      <c r="CR546" s="491"/>
      <c r="CS546" s="491"/>
      <c r="CT546" s="491"/>
      <c r="CU546" s="491"/>
      <c r="CV546" s="491"/>
      <c r="CW546" s="491"/>
      <c r="CX546" s="491"/>
      <c r="CY546" s="491"/>
      <c r="CZ546" s="492"/>
      <c r="DA546" s="182"/>
      <c r="DB546" s="183"/>
      <c r="DC546" s="107"/>
      <c r="DD546" s="107"/>
      <c r="DE546" s="107"/>
    </row>
    <row r="547" spans="1:109" ht="12.75" customHeight="1">
      <c r="A547" s="475" t="s">
        <v>336</v>
      </c>
      <c r="B547" s="475"/>
      <c r="C547" s="475"/>
      <c r="D547" s="475"/>
      <c r="E547" s="475"/>
      <c r="F547" s="475"/>
      <c r="G547" s="475"/>
      <c r="H547" s="595" t="s">
        <v>428</v>
      </c>
      <c r="I547" s="595"/>
      <c r="J547" s="595"/>
      <c r="K547" s="595"/>
      <c r="L547" s="595"/>
      <c r="M547" s="595"/>
      <c r="N547" s="595"/>
      <c r="O547" s="595"/>
      <c r="P547" s="595"/>
      <c r="Q547" s="595"/>
      <c r="R547" s="595"/>
      <c r="S547" s="595"/>
      <c r="T547" s="595"/>
      <c r="U547" s="595"/>
      <c r="V547" s="595"/>
      <c r="W547" s="595"/>
      <c r="X547" s="595"/>
      <c r="Y547" s="595"/>
      <c r="Z547" s="595"/>
      <c r="AA547" s="595"/>
      <c r="AB547" s="595"/>
      <c r="AC547" s="595"/>
      <c r="AD547" s="595"/>
      <c r="AE547" s="595"/>
      <c r="AF547" s="595"/>
      <c r="AG547" s="595"/>
      <c r="AH547" s="595"/>
      <c r="AI547" s="595"/>
      <c r="AJ547" s="595"/>
      <c r="AK547" s="595"/>
      <c r="AL547" s="595"/>
      <c r="AM547" s="595"/>
      <c r="AN547" s="595"/>
      <c r="AO547" s="595"/>
      <c r="AP547" s="595"/>
      <c r="AQ547" s="595"/>
      <c r="AR547" s="595"/>
      <c r="AS547" s="595"/>
      <c r="AT547" s="595"/>
      <c r="AU547" s="595"/>
      <c r="AV547" s="595"/>
      <c r="AW547" s="595"/>
      <c r="AX547" s="595"/>
      <c r="AY547" s="595"/>
      <c r="AZ547" s="595"/>
      <c r="BA547" s="595"/>
      <c r="BB547" s="595"/>
      <c r="BC547" s="595"/>
      <c r="BD547" s="486">
        <v>1</v>
      </c>
      <c r="BE547" s="486"/>
      <c r="BF547" s="486"/>
      <c r="BG547" s="486"/>
      <c r="BH547" s="486"/>
      <c r="BI547" s="486"/>
      <c r="BJ547" s="486"/>
      <c r="BK547" s="486"/>
      <c r="BL547" s="486"/>
      <c r="BM547" s="486"/>
      <c r="BN547" s="486"/>
      <c r="BO547" s="486"/>
      <c r="BP547" s="486"/>
      <c r="BQ547" s="486"/>
      <c r="BR547" s="486"/>
      <c r="BS547" s="486"/>
      <c r="BT547" s="487"/>
      <c r="BU547" s="488"/>
      <c r="BV547" s="488"/>
      <c r="BW547" s="488"/>
      <c r="BX547" s="488"/>
      <c r="BY547" s="488"/>
      <c r="BZ547" s="488"/>
      <c r="CA547" s="488"/>
      <c r="CB547" s="488"/>
      <c r="CC547" s="488"/>
      <c r="CD547" s="488"/>
      <c r="CE547" s="488"/>
      <c r="CF547" s="488"/>
      <c r="CG547" s="488"/>
      <c r="CH547" s="488"/>
      <c r="CI547" s="489"/>
      <c r="CJ547" s="490">
        <v>20730</v>
      </c>
      <c r="CK547" s="491"/>
      <c r="CL547" s="491"/>
      <c r="CM547" s="491"/>
      <c r="CN547" s="491"/>
      <c r="CO547" s="491"/>
      <c r="CP547" s="491"/>
      <c r="CQ547" s="491"/>
      <c r="CR547" s="491"/>
      <c r="CS547" s="491"/>
      <c r="CT547" s="491"/>
      <c r="CU547" s="491"/>
      <c r="CV547" s="491"/>
      <c r="CW547" s="491"/>
      <c r="CX547" s="491"/>
      <c r="CY547" s="491"/>
      <c r="CZ547" s="492"/>
      <c r="DA547" s="182"/>
      <c r="DB547" s="183"/>
      <c r="DC547" s="107"/>
      <c r="DD547" s="107"/>
      <c r="DE547" s="107"/>
    </row>
    <row r="548" spans="1:109" ht="15">
      <c r="A548" s="475" t="s">
        <v>338</v>
      </c>
      <c r="B548" s="475"/>
      <c r="C548" s="475"/>
      <c r="D548" s="475"/>
      <c r="E548" s="475"/>
      <c r="F548" s="475"/>
      <c r="G548" s="475"/>
      <c r="H548" s="639" t="s">
        <v>429</v>
      </c>
      <c r="I548" s="639"/>
      <c r="J548" s="639"/>
      <c r="K548" s="639"/>
      <c r="L548" s="639"/>
      <c r="M548" s="639"/>
      <c r="N548" s="639"/>
      <c r="O548" s="639"/>
      <c r="P548" s="639"/>
      <c r="Q548" s="639"/>
      <c r="R548" s="639"/>
      <c r="S548" s="639"/>
      <c r="T548" s="639"/>
      <c r="U548" s="639"/>
      <c r="V548" s="639"/>
      <c r="W548" s="639"/>
      <c r="X548" s="639"/>
      <c r="Y548" s="639"/>
      <c r="Z548" s="639"/>
      <c r="AA548" s="639"/>
      <c r="AB548" s="639"/>
      <c r="AC548" s="639"/>
      <c r="AD548" s="639"/>
      <c r="AE548" s="639"/>
      <c r="AF548" s="639"/>
      <c r="AG548" s="639"/>
      <c r="AH548" s="639"/>
      <c r="AI548" s="639"/>
      <c r="AJ548" s="639"/>
      <c r="AK548" s="639"/>
      <c r="AL548" s="639"/>
      <c r="AM548" s="639"/>
      <c r="AN548" s="639"/>
      <c r="AO548" s="639"/>
      <c r="AP548" s="639"/>
      <c r="AQ548" s="639"/>
      <c r="AR548" s="639"/>
      <c r="AS548" s="639"/>
      <c r="AT548" s="639"/>
      <c r="AU548" s="639"/>
      <c r="AV548" s="639"/>
      <c r="AW548" s="639"/>
      <c r="AX548" s="639"/>
      <c r="AY548" s="639"/>
      <c r="AZ548" s="639"/>
      <c r="BA548" s="639"/>
      <c r="BB548" s="639"/>
      <c r="BC548" s="639"/>
      <c r="BD548" s="486">
        <v>2</v>
      </c>
      <c r="BE548" s="486"/>
      <c r="BF548" s="486"/>
      <c r="BG548" s="486"/>
      <c r="BH548" s="486"/>
      <c r="BI548" s="486"/>
      <c r="BJ548" s="486"/>
      <c r="BK548" s="486"/>
      <c r="BL548" s="486"/>
      <c r="BM548" s="486"/>
      <c r="BN548" s="486"/>
      <c r="BO548" s="486"/>
      <c r="BP548" s="486"/>
      <c r="BQ548" s="486"/>
      <c r="BR548" s="486"/>
      <c r="BS548" s="486"/>
      <c r="BT548" s="487"/>
      <c r="BU548" s="488"/>
      <c r="BV548" s="488"/>
      <c r="BW548" s="488"/>
      <c r="BX548" s="488"/>
      <c r="BY548" s="488"/>
      <c r="BZ548" s="488"/>
      <c r="CA548" s="488"/>
      <c r="CB548" s="488"/>
      <c r="CC548" s="488"/>
      <c r="CD548" s="488"/>
      <c r="CE548" s="488"/>
      <c r="CF548" s="488"/>
      <c r="CG548" s="488"/>
      <c r="CH548" s="488"/>
      <c r="CI548" s="489"/>
      <c r="CJ548" s="490">
        <v>27465</v>
      </c>
      <c r="CK548" s="491"/>
      <c r="CL548" s="491"/>
      <c r="CM548" s="491"/>
      <c r="CN548" s="491"/>
      <c r="CO548" s="491"/>
      <c r="CP548" s="491"/>
      <c r="CQ548" s="491"/>
      <c r="CR548" s="491"/>
      <c r="CS548" s="491"/>
      <c r="CT548" s="491"/>
      <c r="CU548" s="491"/>
      <c r="CV548" s="491"/>
      <c r="CW548" s="491"/>
      <c r="CX548" s="491"/>
      <c r="CY548" s="491"/>
      <c r="CZ548" s="492"/>
      <c r="DA548" s="182"/>
      <c r="DB548" s="183"/>
      <c r="DC548" s="107"/>
      <c r="DD548" s="107"/>
      <c r="DE548" s="107"/>
    </row>
    <row r="549" spans="1:109" ht="12.75" customHeight="1">
      <c r="A549" s="475" t="s">
        <v>363</v>
      </c>
      <c r="B549" s="475"/>
      <c r="C549" s="475"/>
      <c r="D549" s="475"/>
      <c r="E549" s="475"/>
      <c r="F549" s="475"/>
      <c r="G549" s="475"/>
      <c r="H549" s="595" t="s">
        <v>430</v>
      </c>
      <c r="I549" s="595"/>
      <c r="J549" s="595"/>
      <c r="K549" s="595"/>
      <c r="L549" s="595"/>
      <c r="M549" s="595"/>
      <c r="N549" s="595"/>
      <c r="O549" s="595"/>
      <c r="P549" s="595"/>
      <c r="Q549" s="595"/>
      <c r="R549" s="595"/>
      <c r="S549" s="595"/>
      <c r="T549" s="595"/>
      <c r="U549" s="595"/>
      <c r="V549" s="595"/>
      <c r="W549" s="595"/>
      <c r="X549" s="595"/>
      <c r="Y549" s="595"/>
      <c r="Z549" s="595"/>
      <c r="AA549" s="595"/>
      <c r="AB549" s="595"/>
      <c r="AC549" s="595"/>
      <c r="AD549" s="595"/>
      <c r="AE549" s="595"/>
      <c r="AF549" s="595"/>
      <c r="AG549" s="595"/>
      <c r="AH549" s="595"/>
      <c r="AI549" s="595"/>
      <c r="AJ549" s="595"/>
      <c r="AK549" s="595"/>
      <c r="AL549" s="595"/>
      <c r="AM549" s="595"/>
      <c r="AN549" s="595"/>
      <c r="AO549" s="595"/>
      <c r="AP549" s="595"/>
      <c r="AQ549" s="595"/>
      <c r="AR549" s="595"/>
      <c r="AS549" s="595"/>
      <c r="AT549" s="595"/>
      <c r="AU549" s="595"/>
      <c r="AV549" s="595"/>
      <c r="AW549" s="595"/>
      <c r="AX549" s="595"/>
      <c r="AY549" s="595"/>
      <c r="AZ549" s="595"/>
      <c r="BA549" s="595"/>
      <c r="BB549" s="595"/>
      <c r="BC549" s="595"/>
      <c r="BD549" s="486">
        <v>1</v>
      </c>
      <c r="BE549" s="486"/>
      <c r="BF549" s="486"/>
      <c r="BG549" s="486"/>
      <c r="BH549" s="486"/>
      <c r="BI549" s="486"/>
      <c r="BJ549" s="486"/>
      <c r="BK549" s="486"/>
      <c r="BL549" s="486"/>
      <c r="BM549" s="486"/>
      <c r="BN549" s="486"/>
      <c r="BO549" s="486"/>
      <c r="BP549" s="486"/>
      <c r="BQ549" s="486"/>
      <c r="BR549" s="486"/>
      <c r="BS549" s="486"/>
      <c r="BT549" s="487"/>
      <c r="BU549" s="488"/>
      <c r="BV549" s="488"/>
      <c r="BW549" s="488"/>
      <c r="BX549" s="488"/>
      <c r="BY549" s="488"/>
      <c r="BZ549" s="488"/>
      <c r="CA549" s="488"/>
      <c r="CB549" s="488"/>
      <c r="CC549" s="488"/>
      <c r="CD549" s="488"/>
      <c r="CE549" s="488"/>
      <c r="CF549" s="488"/>
      <c r="CG549" s="488"/>
      <c r="CH549" s="488"/>
      <c r="CI549" s="489"/>
      <c r="CJ549" s="490">
        <v>25228.7</v>
      </c>
      <c r="CK549" s="491"/>
      <c r="CL549" s="491"/>
      <c r="CM549" s="491"/>
      <c r="CN549" s="491"/>
      <c r="CO549" s="491"/>
      <c r="CP549" s="491"/>
      <c r="CQ549" s="491"/>
      <c r="CR549" s="491"/>
      <c r="CS549" s="491"/>
      <c r="CT549" s="491"/>
      <c r="CU549" s="491"/>
      <c r="CV549" s="491"/>
      <c r="CW549" s="491"/>
      <c r="CX549" s="491"/>
      <c r="CY549" s="491"/>
      <c r="CZ549" s="492"/>
      <c r="DA549" s="182"/>
      <c r="DB549" s="183"/>
      <c r="DC549" s="107"/>
      <c r="DD549" s="107"/>
      <c r="DE549" s="107"/>
    </row>
    <row r="550" spans="1:109" ht="12.75" customHeight="1">
      <c r="A550" s="475" t="s">
        <v>367</v>
      </c>
      <c r="B550" s="475"/>
      <c r="C550" s="475"/>
      <c r="D550" s="475"/>
      <c r="E550" s="475"/>
      <c r="F550" s="475"/>
      <c r="G550" s="475"/>
      <c r="H550" s="638" t="s">
        <v>431</v>
      </c>
      <c r="I550" s="638"/>
      <c r="J550" s="638"/>
      <c r="K550" s="638"/>
      <c r="L550" s="638"/>
      <c r="M550" s="638"/>
      <c r="N550" s="638"/>
      <c r="O550" s="638"/>
      <c r="P550" s="638"/>
      <c r="Q550" s="638"/>
      <c r="R550" s="638"/>
      <c r="S550" s="638"/>
      <c r="T550" s="638"/>
      <c r="U550" s="638"/>
      <c r="V550" s="638"/>
      <c r="W550" s="638"/>
      <c r="X550" s="638"/>
      <c r="Y550" s="638"/>
      <c r="Z550" s="638"/>
      <c r="AA550" s="638"/>
      <c r="AB550" s="638"/>
      <c r="AC550" s="638"/>
      <c r="AD550" s="638"/>
      <c r="AE550" s="638"/>
      <c r="AF550" s="638"/>
      <c r="AG550" s="638"/>
      <c r="AH550" s="638"/>
      <c r="AI550" s="638"/>
      <c r="AJ550" s="638"/>
      <c r="AK550" s="638"/>
      <c r="AL550" s="638"/>
      <c r="AM550" s="638"/>
      <c r="AN550" s="638"/>
      <c r="AO550" s="638"/>
      <c r="AP550" s="638"/>
      <c r="AQ550" s="638"/>
      <c r="AR550" s="638"/>
      <c r="AS550" s="638"/>
      <c r="AT550" s="638"/>
      <c r="AU550" s="638"/>
      <c r="AV550" s="638"/>
      <c r="AW550" s="638"/>
      <c r="AX550" s="638"/>
      <c r="AY550" s="638"/>
      <c r="AZ550" s="638"/>
      <c r="BA550" s="638"/>
      <c r="BB550" s="638"/>
      <c r="BC550" s="638"/>
      <c r="BD550" s="486">
        <v>1</v>
      </c>
      <c r="BE550" s="486"/>
      <c r="BF550" s="486"/>
      <c r="BG550" s="486"/>
      <c r="BH550" s="486"/>
      <c r="BI550" s="486"/>
      <c r="BJ550" s="486"/>
      <c r="BK550" s="486"/>
      <c r="BL550" s="486"/>
      <c r="BM550" s="486"/>
      <c r="BN550" s="486"/>
      <c r="BO550" s="486"/>
      <c r="BP550" s="486"/>
      <c r="BQ550" s="486"/>
      <c r="BR550" s="486"/>
      <c r="BS550" s="486"/>
      <c r="BT550" s="592"/>
      <c r="BU550" s="593"/>
      <c r="BV550" s="593"/>
      <c r="BW550" s="593"/>
      <c r="BX550" s="593"/>
      <c r="BY550" s="593"/>
      <c r="BZ550" s="593"/>
      <c r="CA550" s="593"/>
      <c r="CB550" s="593"/>
      <c r="CC550" s="593"/>
      <c r="CD550" s="593"/>
      <c r="CE550" s="593"/>
      <c r="CF550" s="593"/>
      <c r="CG550" s="593"/>
      <c r="CH550" s="593"/>
      <c r="CI550" s="594"/>
      <c r="CJ550" s="490">
        <v>3232</v>
      </c>
      <c r="CK550" s="491"/>
      <c r="CL550" s="491"/>
      <c r="CM550" s="491"/>
      <c r="CN550" s="491"/>
      <c r="CO550" s="491"/>
      <c r="CP550" s="491"/>
      <c r="CQ550" s="491"/>
      <c r="CR550" s="491"/>
      <c r="CS550" s="491"/>
      <c r="CT550" s="491"/>
      <c r="CU550" s="491"/>
      <c r="CV550" s="491"/>
      <c r="CW550" s="491"/>
      <c r="CX550" s="491"/>
      <c r="CY550" s="491"/>
      <c r="CZ550" s="492"/>
      <c r="DA550" s="181"/>
      <c r="DB550" s="183"/>
      <c r="DC550" s="107"/>
      <c r="DD550" s="107"/>
      <c r="DE550" s="107"/>
    </row>
    <row r="551" spans="1:109" ht="31.5" customHeight="1">
      <c r="A551" s="475" t="s">
        <v>371</v>
      </c>
      <c r="B551" s="475"/>
      <c r="C551" s="475"/>
      <c r="D551" s="475"/>
      <c r="E551" s="475"/>
      <c r="F551" s="475"/>
      <c r="G551" s="475"/>
      <c r="H551" s="595" t="s">
        <v>432</v>
      </c>
      <c r="I551" s="595"/>
      <c r="J551" s="595"/>
      <c r="K551" s="595"/>
      <c r="L551" s="595"/>
      <c r="M551" s="595"/>
      <c r="N551" s="595"/>
      <c r="O551" s="595"/>
      <c r="P551" s="595"/>
      <c r="Q551" s="595"/>
      <c r="R551" s="595"/>
      <c r="S551" s="595"/>
      <c r="T551" s="595"/>
      <c r="U551" s="595"/>
      <c r="V551" s="595"/>
      <c r="W551" s="595"/>
      <c r="X551" s="595"/>
      <c r="Y551" s="595"/>
      <c r="Z551" s="595"/>
      <c r="AA551" s="595"/>
      <c r="AB551" s="595"/>
      <c r="AC551" s="595"/>
      <c r="AD551" s="595"/>
      <c r="AE551" s="595"/>
      <c r="AF551" s="595"/>
      <c r="AG551" s="595"/>
      <c r="AH551" s="595"/>
      <c r="AI551" s="595"/>
      <c r="AJ551" s="595"/>
      <c r="AK551" s="595"/>
      <c r="AL551" s="595"/>
      <c r="AM551" s="595"/>
      <c r="AN551" s="595"/>
      <c r="AO551" s="595"/>
      <c r="AP551" s="595"/>
      <c r="AQ551" s="595"/>
      <c r="AR551" s="595"/>
      <c r="AS551" s="595"/>
      <c r="AT551" s="595"/>
      <c r="AU551" s="595"/>
      <c r="AV551" s="595"/>
      <c r="AW551" s="595"/>
      <c r="AX551" s="595"/>
      <c r="AY551" s="595"/>
      <c r="AZ551" s="595"/>
      <c r="BA551" s="595"/>
      <c r="BB551" s="595"/>
      <c r="BC551" s="595"/>
      <c r="BD551" s="486">
        <v>2</v>
      </c>
      <c r="BE551" s="486"/>
      <c r="BF551" s="486"/>
      <c r="BG551" s="486"/>
      <c r="BH551" s="486"/>
      <c r="BI551" s="486"/>
      <c r="BJ551" s="486"/>
      <c r="BK551" s="486"/>
      <c r="BL551" s="486"/>
      <c r="BM551" s="486"/>
      <c r="BN551" s="486"/>
      <c r="BO551" s="486"/>
      <c r="BP551" s="486"/>
      <c r="BQ551" s="486"/>
      <c r="BR551" s="486"/>
      <c r="BS551" s="486"/>
      <c r="BT551" s="487"/>
      <c r="BU551" s="488"/>
      <c r="BV551" s="488"/>
      <c r="BW551" s="488"/>
      <c r="BX551" s="488"/>
      <c r="BY551" s="488"/>
      <c r="BZ551" s="488"/>
      <c r="CA551" s="488"/>
      <c r="CB551" s="488"/>
      <c r="CC551" s="488"/>
      <c r="CD551" s="488"/>
      <c r="CE551" s="488"/>
      <c r="CF551" s="488"/>
      <c r="CG551" s="488"/>
      <c r="CH551" s="488"/>
      <c r="CI551" s="489"/>
      <c r="CJ551" s="490">
        <f>13979.8-3126.4</f>
        <v>10853.4</v>
      </c>
      <c r="CK551" s="491"/>
      <c r="CL551" s="491"/>
      <c r="CM551" s="491"/>
      <c r="CN551" s="491"/>
      <c r="CO551" s="491"/>
      <c r="CP551" s="491"/>
      <c r="CQ551" s="491"/>
      <c r="CR551" s="491"/>
      <c r="CS551" s="491"/>
      <c r="CT551" s="491"/>
      <c r="CU551" s="491"/>
      <c r="CV551" s="491"/>
      <c r="CW551" s="491"/>
      <c r="CX551" s="491"/>
      <c r="CY551" s="491"/>
      <c r="CZ551" s="492"/>
      <c r="DA551" s="182"/>
      <c r="DB551" s="183"/>
      <c r="DC551" s="107"/>
      <c r="DD551" s="107"/>
      <c r="DE551" s="107"/>
    </row>
    <row r="552" spans="1:109" ht="12.75" customHeight="1">
      <c r="A552" s="475" t="s">
        <v>373</v>
      </c>
      <c r="B552" s="475"/>
      <c r="C552" s="475"/>
      <c r="D552" s="475"/>
      <c r="E552" s="475"/>
      <c r="F552" s="475"/>
      <c r="G552" s="475"/>
      <c r="H552" s="595" t="s">
        <v>433</v>
      </c>
      <c r="I552" s="595"/>
      <c r="J552" s="595"/>
      <c r="K552" s="595"/>
      <c r="L552" s="595"/>
      <c r="M552" s="595"/>
      <c r="N552" s="595"/>
      <c r="O552" s="595"/>
      <c r="P552" s="595"/>
      <c r="Q552" s="595"/>
      <c r="R552" s="595"/>
      <c r="S552" s="595"/>
      <c r="T552" s="595"/>
      <c r="U552" s="595"/>
      <c r="V552" s="595"/>
      <c r="W552" s="595"/>
      <c r="X552" s="595"/>
      <c r="Y552" s="595"/>
      <c r="Z552" s="595"/>
      <c r="AA552" s="595"/>
      <c r="AB552" s="595"/>
      <c r="AC552" s="595"/>
      <c r="AD552" s="595"/>
      <c r="AE552" s="595"/>
      <c r="AF552" s="595"/>
      <c r="AG552" s="595"/>
      <c r="AH552" s="595"/>
      <c r="AI552" s="595"/>
      <c r="AJ552" s="595"/>
      <c r="AK552" s="595"/>
      <c r="AL552" s="595"/>
      <c r="AM552" s="595"/>
      <c r="AN552" s="595"/>
      <c r="AO552" s="595"/>
      <c r="AP552" s="595"/>
      <c r="AQ552" s="595"/>
      <c r="AR552" s="595"/>
      <c r="AS552" s="595"/>
      <c r="AT552" s="595"/>
      <c r="AU552" s="595"/>
      <c r="AV552" s="595"/>
      <c r="AW552" s="595"/>
      <c r="AX552" s="595"/>
      <c r="AY552" s="595"/>
      <c r="AZ552" s="595"/>
      <c r="BA552" s="595"/>
      <c r="BB552" s="595"/>
      <c r="BC552" s="595"/>
      <c r="BD552" s="486">
        <v>1</v>
      </c>
      <c r="BE552" s="486"/>
      <c r="BF552" s="486"/>
      <c r="BG552" s="486"/>
      <c r="BH552" s="486"/>
      <c r="BI552" s="486"/>
      <c r="BJ552" s="486"/>
      <c r="BK552" s="486"/>
      <c r="BL552" s="486"/>
      <c r="BM552" s="486"/>
      <c r="BN552" s="486"/>
      <c r="BO552" s="486"/>
      <c r="BP552" s="486"/>
      <c r="BQ552" s="486"/>
      <c r="BR552" s="486"/>
      <c r="BS552" s="486"/>
      <c r="BT552" s="487"/>
      <c r="BU552" s="488"/>
      <c r="BV552" s="488"/>
      <c r="BW552" s="488"/>
      <c r="BX552" s="488"/>
      <c r="BY552" s="488"/>
      <c r="BZ552" s="488"/>
      <c r="CA552" s="488"/>
      <c r="CB552" s="488"/>
      <c r="CC552" s="488"/>
      <c r="CD552" s="488"/>
      <c r="CE552" s="488"/>
      <c r="CF552" s="488"/>
      <c r="CG552" s="488"/>
      <c r="CH552" s="488"/>
      <c r="CI552" s="489"/>
      <c r="CJ552" s="490">
        <v>5220</v>
      </c>
      <c r="CK552" s="491"/>
      <c r="CL552" s="491"/>
      <c r="CM552" s="491"/>
      <c r="CN552" s="491"/>
      <c r="CO552" s="491"/>
      <c r="CP552" s="491"/>
      <c r="CQ552" s="491"/>
      <c r="CR552" s="491"/>
      <c r="CS552" s="491"/>
      <c r="CT552" s="491"/>
      <c r="CU552" s="491"/>
      <c r="CV552" s="491"/>
      <c r="CW552" s="491"/>
      <c r="CX552" s="491"/>
      <c r="CY552" s="491"/>
      <c r="CZ552" s="492"/>
      <c r="DA552" s="182"/>
      <c r="DB552" s="183"/>
      <c r="DC552" s="107"/>
      <c r="DD552" s="107"/>
      <c r="DE552" s="107"/>
    </row>
    <row r="553" spans="1:109" ht="12.75" customHeight="1">
      <c r="A553" s="475" t="s">
        <v>375</v>
      </c>
      <c r="B553" s="475"/>
      <c r="C553" s="475"/>
      <c r="D553" s="475"/>
      <c r="E553" s="475"/>
      <c r="F553" s="475"/>
      <c r="G553" s="475"/>
      <c r="H553" s="595" t="s">
        <v>434</v>
      </c>
      <c r="I553" s="595"/>
      <c r="J553" s="595"/>
      <c r="K553" s="595"/>
      <c r="L553" s="595"/>
      <c r="M553" s="595"/>
      <c r="N553" s="595"/>
      <c r="O553" s="595"/>
      <c r="P553" s="595"/>
      <c r="Q553" s="595"/>
      <c r="R553" s="595"/>
      <c r="S553" s="595"/>
      <c r="T553" s="595"/>
      <c r="U553" s="595"/>
      <c r="V553" s="595"/>
      <c r="W553" s="595"/>
      <c r="X553" s="595"/>
      <c r="Y553" s="595"/>
      <c r="Z553" s="595"/>
      <c r="AA553" s="595"/>
      <c r="AB553" s="595"/>
      <c r="AC553" s="595"/>
      <c r="AD553" s="595"/>
      <c r="AE553" s="595"/>
      <c r="AF553" s="595"/>
      <c r="AG553" s="595"/>
      <c r="AH553" s="595"/>
      <c r="AI553" s="595"/>
      <c r="AJ553" s="595"/>
      <c r="AK553" s="595"/>
      <c r="AL553" s="595"/>
      <c r="AM553" s="595"/>
      <c r="AN553" s="595"/>
      <c r="AO553" s="595"/>
      <c r="AP553" s="595"/>
      <c r="AQ553" s="595"/>
      <c r="AR553" s="595"/>
      <c r="AS553" s="595"/>
      <c r="AT553" s="595"/>
      <c r="AU553" s="595"/>
      <c r="AV553" s="595"/>
      <c r="AW553" s="595"/>
      <c r="AX553" s="595"/>
      <c r="AY553" s="595"/>
      <c r="AZ553" s="595"/>
      <c r="BA553" s="595"/>
      <c r="BB553" s="595"/>
      <c r="BC553" s="595"/>
      <c r="BD553" s="486">
        <v>2</v>
      </c>
      <c r="BE553" s="486"/>
      <c r="BF553" s="486"/>
      <c r="BG553" s="486"/>
      <c r="BH553" s="486"/>
      <c r="BI553" s="486"/>
      <c r="BJ553" s="486"/>
      <c r="BK553" s="486"/>
      <c r="BL553" s="486"/>
      <c r="BM553" s="486"/>
      <c r="BN553" s="486"/>
      <c r="BO553" s="486"/>
      <c r="BP553" s="486"/>
      <c r="BQ553" s="486"/>
      <c r="BR553" s="486"/>
      <c r="BS553" s="486"/>
      <c r="BT553" s="487"/>
      <c r="BU553" s="488"/>
      <c r="BV553" s="488"/>
      <c r="BW553" s="488"/>
      <c r="BX553" s="488"/>
      <c r="BY553" s="488"/>
      <c r="BZ553" s="488"/>
      <c r="CA553" s="488"/>
      <c r="CB553" s="488"/>
      <c r="CC553" s="488"/>
      <c r="CD553" s="488"/>
      <c r="CE553" s="488"/>
      <c r="CF553" s="488"/>
      <c r="CG553" s="488"/>
      <c r="CH553" s="488"/>
      <c r="CI553" s="489"/>
      <c r="CJ553" s="490">
        <v>900</v>
      </c>
      <c r="CK553" s="491"/>
      <c r="CL553" s="491"/>
      <c r="CM553" s="491"/>
      <c r="CN553" s="491"/>
      <c r="CO553" s="491"/>
      <c r="CP553" s="491"/>
      <c r="CQ553" s="491"/>
      <c r="CR553" s="491"/>
      <c r="CS553" s="491"/>
      <c r="CT553" s="491"/>
      <c r="CU553" s="491"/>
      <c r="CV553" s="491"/>
      <c r="CW553" s="491"/>
      <c r="CX553" s="491"/>
      <c r="CY553" s="491"/>
      <c r="CZ553" s="492"/>
      <c r="DA553" s="182"/>
      <c r="DB553" s="183"/>
      <c r="DC553" s="107"/>
      <c r="DD553" s="107"/>
      <c r="DE553" s="107"/>
    </row>
    <row r="554" spans="1:109" ht="12.75" customHeight="1">
      <c r="A554" s="475" t="s">
        <v>377</v>
      </c>
      <c r="B554" s="475"/>
      <c r="C554" s="475"/>
      <c r="D554" s="475"/>
      <c r="E554" s="475"/>
      <c r="F554" s="475"/>
      <c r="G554" s="475"/>
      <c r="H554" s="595" t="s">
        <v>435</v>
      </c>
      <c r="I554" s="595"/>
      <c r="J554" s="595"/>
      <c r="K554" s="595"/>
      <c r="L554" s="595"/>
      <c r="M554" s="595"/>
      <c r="N554" s="595"/>
      <c r="O554" s="595"/>
      <c r="P554" s="595"/>
      <c r="Q554" s="595"/>
      <c r="R554" s="595"/>
      <c r="S554" s="595"/>
      <c r="T554" s="595"/>
      <c r="U554" s="595"/>
      <c r="V554" s="595"/>
      <c r="W554" s="595"/>
      <c r="X554" s="595"/>
      <c r="Y554" s="595"/>
      <c r="Z554" s="595"/>
      <c r="AA554" s="595"/>
      <c r="AB554" s="595"/>
      <c r="AC554" s="595"/>
      <c r="AD554" s="595"/>
      <c r="AE554" s="595"/>
      <c r="AF554" s="595"/>
      <c r="AG554" s="595"/>
      <c r="AH554" s="595"/>
      <c r="AI554" s="595"/>
      <c r="AJ554" s="595"/>
      <c r="AK554" s="595"/>
      <c r="AL554" s="595"/>
      <c r="AM554" s="595"/>
      <c r="AN554" s="595"/>
      <c r="AO554" s="595"/>
      <c r="AP554" s="595"/>
      <c r="AQ554" s="595"/>
      <c r="AR554" s="595"/>
      <c r="AS554" s="595"/>
      <c r="AT554" s="595"/>
      <c r="AU554" s="595"/>
      <c r="AV554" s="595"/>
      <c r="AW554" s="595"/>
      <c r="AX554" s="595"/>
      <c r="AY554" s="595"/>
      <c r="AZ554" s="595"/>
      <c r="BA554" s="595"/>
      <c r="BB554" s="595"/>
      <c r="BC554" s="595"/>
      <c r="BD554" s="486">
        <v>1</v>
      </c>
      <c r="BE554" s="486"/>
      <c r="BF554" s="486"/>
      <c r="BG554" s="486"/>
      <c r="BH554" s="486"/>
      <c r="BI554" s="486"/>
      <c r="BJ554" s="486"/>
      <c r="BK554" s="486"/>
      <c r="BL554" s="486"/>
      <c r="BM554" s="486"/>
      <c r="BN554" s="486"/>
      <c r="BO554" s="486"/>
      <c r="BP554" s="486"/>
      <c r="BQ554" s="486"/>
      <c r="BR554" s="486"/>
      <c r="BS554" s="486"/>
      <c r="BT554" s="487"/>
      <c r="BU554" s="488"/>
      <c r="BV554" s="488"/>
      <c r="BW554" s="488"/>
      <c r="BX554" s="488"/>
      <c r="BY554" s="488"/>
      <c r="BZ554" s="488"/>
      <c r="CA554" s="488"/>
      <c r="CB554" s="488"/>
      <c r="CC554" s="488"/>
      <c r="CD554" s="488"/>
      <c r="CE554" s="488"/>
      <c r="CF554" s="488"/>
      <c r="CG554" s="488"/>
      <c r="CH554" s="488"/>
      <c r="CI554" s="489"/>
      <c r="CJ554" s="490">
        <v>7800</v>
      </c>
      <c r="CK554" s="491"/>
      <c r="CL554" s="491"/>
      <c r="CM554" s="491"/>
      <c r="CN554" s="491"/>
      <c r="CO554" s="491"/>
      <c r="CP554" s="491"/>
      <c r="CQ554" s="491"/>
      <c r="CR554" s="491"/>
      <c r="CS554" s="491"/>
      <c r="CT554" s="491"/>
      <c r="CU554" s="491"/>
      <c r="CV554" s="491"/>
      <c r="CW554" s="491"/>
      <c r="CX554" s="491"/>
      <c r="CY554" s="491"/>
      <c r="CZ554" s="492"/>
      <c r="DA554" s="182"/>
      <c r="DB554" s="183"/>
      <c r="DC554" s="107"/>
      <c r="DD554" s="107"/>
      <c r="DE554" s="107"/>
    </row>
    <row r="555" spans="1:109" ht="12.75" customHeight="1">
      <c r="A555" s="475" t="s">
        <v>378</v>
      </c>
      <c r="B555" s="475"/>
      <c r="C555" s="475"/>
      <c r="D555" s="475"/>
      <c r="E555" s="475"/>
      <c r="F555" s="475"/>
      <c r="G555" s="475"/>
      <c r="H555" s="595" t="s">
        <v>436</v>
      </c>
      <c r="I555" s="595"/>
      <c r="J555" s="595"/>
      <c r="K555" s="595"/>
      <c r="L555" s="595"/>
      <c r="M555" s="595"/>
      <c r="N555" s="595"/>
      <c r="O555" s="595"/>
      <c r="P555" s="595"/>
      <c r="Q555" s="595"/>
      <c r="R555" s="595"/>
      <c r="S555" s="595"/>
      <c r="T555" s="595"/>
      <c r="U555" s="595"/>
      <c r="V555" s="595"/>
      <c r="W555" s="595"/>
      <c r="X555" s="595"/>
      <c r="Y555" s="595"/>
      <c r="Z555" s="595"/>
      <c r="AA555" s="595"/>
      <c r="AB555" s="595"/>
      <c r="AC555" s="595"/>
      <c r="AD555" s="595"/>
      <c r="AE555" s="595"/>
      <c r="AF555" s="595"/>
      <c r="AG555" s="595"/>
      <c r="AH555" s="595"/>
      <c r="AI555" s="595"/>
      <c r="AJ555" s="595"/>
      <c r="AK555" s="595"/>
      <c r="AL555" s="595"/>
      <c r="AM555" s="595"/>
      <c r="AN555" s="595"/>
      <c r="AO555" s="595"/>
      <c r="AP555" s="595"/>
      <c r="AQ555" s="595"/>
      <c r="AR555" s="595"/>
      <c r="AS555" s="595"/>
      <c r="AT555" s="595"/>
      <c r="AU555" s="595"/>
      <c r="AV555" s="595"/>
      <c r="AW555" s="595"/>
      <c r="AX555" s="595"/>
      <c r="AY555" s="595"/>
      <c r="AZ555" s="595"/>
      <c r="BA555" s="595"/>
      <c r="BB555" s="595"/>
      <c r="BC555" s="595"/>
      <c r="BD555" s="486">
        <v>2</v>
      </c>
      <c r="BE555" s="486"/>
      <c r="BF555" s="486"/>
      <c r="BG555" s="486"/>
      <c r="BH555" s="486"/>
      <c r="BI555" s="486"/>
      <c r="BJ555" s="486"/>
      <c r="BK555" s="486"/>
      <c r="BL555" s="486"/>
      <c r="BM555" s="486"/>
      <c r="BN555" s="486"/>
      <c r="BO555" s="486"/>
      <c r="BP555" s="486"/>
      <c r="BQ555" s="486"/>
      <c r="BR555" s="486"/>
      <c r="BS555" s="486"/>
      <c r="BT555" s="487"/>
      <c r="BU555" s="488"/>
      <c r="BV555" s="488"/>
      <c r="BW555" s="488"/>
      <c r="BX555" s="488"/>
      <c r="BY555" s="488"/>
      <c r="BZ555" s="488"/>
      <c r="CA555" s="488"/>
      <c r="CB555" s="488"/>
      <c r="CC555" s="488"/>
      <c r="CD555" s="488"/>
      <c r="CE555" s="488"/>
      <c r="CF555" s="488"/>
      <c r="CG555" s="488"/>
      <c r="CH555" s="488"/>
      <c r="CI555" s="489"/>
      <c r="CJ555" s="490">
        <v>7500</v>
      </c>
      <c r="CK555" s="491"/>
      <c r="CL555" s="491"/>
      <c r="CM555" s="491"/>
      <c r="CN555" s="491"/>
      <c r="CO555" s="491"/>
      <c r="CP555" s="491"/>
      <c r="CQ555" s="491"/>
      <c r="CR555" s="491"/>
      <c r="CS555" s="491"/>
      <c r="CT555" s="491"/>
      <c r="CU555" s="491"/>
      <c r="CV555" s="491"/>
      <c r="CW555" s="491"/>
      <c r="CX555" s="491"/>
      <c r="CY555" s="491"/>
      <c r="CZ555" s="492"/>
      <c r="DA555" s="182"/>
      <c r="DB555" s="183"/>
      <c r="DC555" s="107"/>
      <c r="DD555" s="107"/>
      <c r="DE555" s="107"/>
    </row>
    <row r="556" spans="1:109" ht="12.75" customHeight="1">
      <c r="A556" s="475" t="s">
        <v>380</v>
      </c>
      <c r="B556" s="475"/>
      <c r="C556" s="475"/>
      <c r="D556" s="475"/>
      <c r="E556" s="475"/>
      <c r="F556" s="475"/>
      <c r="G556" s="475"/>
      <c r="H556" s="595" t="s">
        <v>436</v>
      </c>
      <c r="I556" s="595"/>
      <c r="J556" s="595"/>
      <c r="K556" s="595"/>
      <c r="L556" s="595"/>
      <c r="M556" s="595"/>
      <c r="N556" s="595"/>
      <c r="O556" s="595"/>
      <c r="P556" s="595"/>
      <c r="Q556" s="595"/>
      <c r="R556" s="595"/>
      <c r="S556" s="595"/>
      <c r="T556" s="595"/>
      <c r="U556" s="595"/>
      <c r="V556" s="595"/>
      <c r="W556" s="595"/>
      <c r="X556" s="595"/>
      <c r="Y556" s="595"/>
      <c r="Z556" s="595"/>
      <c r="AA556" s="595"/>
      <c r="AB556" s="595"/>
      <c r="AC556" s="595"/>
      <c r="AD556" s="595"/>
      <c r="AE556" s="595"/>
      <c r="AF556" s="595"/>
      <c r="AG556" s="595"/>
      <c r="AH556" s="595"/>
      <c r="AI556" s="595"/>
      <c r="AJ556" s="595"/>
      <c r="AK556" s="595"/>
      <c r="AL556" s="595"/>
      <c r="AM556" s="595"/>
      <c r="AN556" s="595"/>
      <c r="AO556" s="595"/>
      <c r="AP556" s="595"/>
      <c r="AQ556" s="595"/>
      <c r="AR556" s="595"/>
      <c r="AS556" s="595"/>
      <c r="AT556" s="595"/>
      <c r="AU556" s="595"/>
      <c r="AV556" s="595"/>
      <c r="AW556" s="595"/>
      <c r="AX556" s="595"/>
      <c r="AY556" s="595"/>
      <c r="AZ556" s="595"/>
      <c r="BA556" s="595"/>
      <c r="BB556" s="595"/>
      <c r="BC556" s="595"/>
      <c r="BD556" s="486">
        <v>3</v>
      </c>
      <c r="BE556" s="486"/>
      <c r="BF556" s="486"/>
      <c r="BG556" s="486"/>
      <c r="BH556" s="486"/>
      <c r="BI556" s="486"/>
      <c r="BJ556" s="486"/>
      <c r="BK556" s="486"/>
      <c r="BL556" s="486"/>
      <c r="BM556" s="486"/>
      <c r="BN556" s="486"/>
      <c r="BO556" s="486"/>
      <c r="BP556" s="486"/>
      <c r="BQ556" s="486"/>
      <c r="BR556" s="486"/>
      <c r="BS556" s="486"/>
      <c r="BT556" s="383"/>
      <c r="BU556" s="384"/>
      <c r="BV556" s="384"/>
      <c r="BW556" s="384"/>
      <c r="BX556" s="384"/>
      <c r="BY556" s="384"/>
      <c r="BZ556" s="384"/>
      <c r="CA556" s="384"/>
      <c r="CB556" s="384"/>
      <c r="CC556" s="384"/>
      <c r="CD556" s="384"/>
      <c r="CE556" s="384"/>
      <c r="CF556" s="384"/>
      <c r="CG556" s="384"/>
      <c r="CH556" s="384"/>
      <c r="CI556" s="385"/>
      <c r="CJ556" s="490">
        <v>46345</v>
      </c>
      <c r="CK556" s="491"/>
      <c r="CL556" s="491"/>
      <c r="CM556" s="491"/>
      <c r="CN556" s="491"/>
      <c r="CO556" s="491"/>
      <c r="CP556" s="491"/>
      <c r="CQ556" s="491"/>
      <c r="CR556" s="491"/>
      <c r="CS556" s="491"/>
      <c r="CT556" s="491"/>
      <c r="CU556" s="491"/>
      <c r="CV556" s="491"/>
      <c r="CW556" s="491"/>
      <c r="CX556" s="491"/>
      <c r="CY556" s="491"/>
      <c r="CZ556" s="492"/>
      <c r="DA556" s="182"/>
      <c r="DB556" s="183"/>
      <c r="DC556" s="107"/>
      <c r="DD556" s="107"/>
      <c r="DE556" s="107"/>
    </row>
    <row r="557" spans="1:109" ht="12.75" customHeight="1">
      <c r="A557" s="475" t="s">
        <v>382</v>
      </c>
      <c r="B557" s="475"/>
      <c r="C557" s="475"/>
      <c r="D557" s="475"/>
      <c r="E557" s="475"/>
      <c r="F557" s="475"/>
      <c r="G557" s="475"/>
      <c r="H557" s="595" t="s">
        <v>437</v>
      </c>
      <c r="I557" s="595"/>
      <c r="J557" s="595"/>
      <c r="K557" s="595"/>
      <c r="L557" s="595"/>
      <c r="M557" s="595"/>
      <c r="N557" s="595"/>
      <c r="O557" s="595"/>
      <c r="P557" s="595"/>
      <c r="Q557" s="595"/>
      <c r="R557" s="595"/>
      <c r="S557" s="595"/>
      <c r="T557" s="595"/>
      <c r="U557" s="595"/>
      <c r="V557" s="595"/>
      <c r="W557" s="595"/>
      <c r="X557" s="595"/>
      <c r="Y557" s="595"/>
      <c r="Z557" s="595"/>
      <c r="AA557" s="595"/>
      <c r="AB557" s="595"/>
      <c r="AC557" s="595"/>
      <c r="AD557" s="595"/>
      <c r="AE557" s="595"/>
      <c r="AF557" s="595"/>
      <c r="AG557" s="595"/>
      <c r="AH557" s="595"/>
      <c r="AI557" s="595"/>
      <c r="AJ557" s="595"/>
      <c r="AK557" s="595"/>
      <c r="AL557" s="595"/>
      <c r="AM557" s="595"/>
      <c r="AN557" s="595"/>
      <c r="AO557" s="595"/>
      <c r="AP557" s="595"/>
      <c r="AQ557" s="595"/>
      <c r="AR557" s="595"/>
      <c r="AS557" s="595"/>
      <c r="AT557" s="595"/>
      <c r="AU557" s="595"/>
      <c r="AV557" s="595"/>
      <c r="AW557" s="595"/>
      <c r="AX557" s="595"/>
      <c r="AY557" s="595"/>
      <c r="AZ557" s="595"/>
      <c r="BA557" s="595"/>
      <c r="BB557" s="595"/>
      <c r="BC557" s="595"/>
      <c r="BD557" s="486">
        <v>1</v>
      </c>
      <c r="BE557" s="486"/>
      <c r="BF557" s="486"/>
      <c r="BG557" s="486"/>
      <c r="BH557" s="486"/>
      <c r="BI557" s="486"/>
      <c r="BJ557" s="486"/>
      <c r="BK557" s="486"/>
      <c r="BL557" s="486"/>
      <c r="BM557" s="486"/>
      <c r="BN557" s="486"/>
      <c r="BO557" s="486"/>
      <c r="BP557" s="486"/>
      <c r="BQ557" s="486"/>
      <c r="BR557" s="486"/>
      <c r="BS557" s="486"/>
      <c r="BT557" s="487"/>
      <c r="BU557" s="488"/>
      <c r="BV557" s="488"/>
      <c r="BW557" s="488"/>
      <c r="BX557" s="488"/>
      <c r="BY557" s="488"/>
      <c r="BZ557" s="488"/>
      <c r="CA557" s="488"/>
      <c r="CB557" s="488"/>
      <c r="CC557" s="488"/>
      <c r="CD557" s="488"/>
      <c r="CE557" s="488"/>
      <c r="CF557" s="488"/>
      <c r="CG557" s="488"/>
      <c r="CH557" s="488"/>
      <c r="CI557" s="489"/>
      <c r="CJ557" s="490">
        <v>6315.36</v>
      </c>
      <c r="CK557" s="491"/>
      <c r="CL557" s="491"/>
      <c r="CM557" s="491"/>
      <c r="CN557" s="491"/>
      <c r="CO557" s="491"/>
      <c r="CP557" s="491"/>
      <c r="CQ557" s="491"/>
      <c r="CR557" s="491"/>
      <c r="CS557" s="491"/>
      <c r="CT557" s="491"/>
      <c r="CU557" s="491"/>
      <c r="CV557" s="491"/>
      <c r="CW557" s="491"/>
      <c r="CX557" s="491"/>
      <c r="CY557" s="491"/>
      <c r="CZ557" s="492"/>
      <c r="DA557" s="182"/>
      <c r="DB557" s="183"/>
      <c r="DC557" s="107"/>
      <c r="DD557" s="107"/>
      <c r="DE557" s="107"/>
    </row>
    <row r="558" spans="1:109" ht="15" customHeight="1">
      <c r="A558" s="475"/>
      <c r="B558" s="475"/>
      <c r="C558" s="475"/>
      <c r="D558" s="475"/>
      <c r="E558" s="475"/>
      <c r="F558" s="475"/>
      <c r="G558" s="475"/>
      <c r="H558" s="476" t="s">
        <v>209</v>
      </c>
      <c r="I558" s="476"/>
      <c r="J558" s="476"/>
      <c r="K558" s="476"/>
      <c r="L558" s="476"/>
      <c r="M558" s="476"/>
      <c r="N558" s="476"/>
      <c r="O558" s="476"/>
      <c r="P558" s="476"/>
      <c r="Q558" s="476"/>
      <c r="R558" s="476"/>
      <c r="S558" s="476"/>
      <c r="T558" s="476"/>
      <c r="U558" s="476"/>
      <c r="V558" s="476"/>
      <c r="W558" s="476"/>
      <c r="X558" s="476"/>
      <c r="Y558" s="476"/>
      <c r="Z558" s="476"/>
      <c r="AA558" s="476"/>
      <c r="AB558" s="476"/>
      <c r="AC558" s="476"/>
      <c r="AD558" s="476"/>
      <c r="AE558" s="476"/>
      <c r="AF558" s="476"/>
      <c r="AG558" s="476"/>
      <c r="AH558" s="476"/>
      <c r="AI558" s="476"/>
      <c r="AJ558" s="476"/>
      <c r="AK558" s="476"/>
      <c r="AL558" s="476"/>
      <c r="AM558" s="476"/>
      <c r="AN558" s="476"/>
      <c r="AO558" s="476"/>
      <c r="AP558" s="476"/>
      <c r="AQ558" s="476"/>
      <c r="AR558" s="476"/>
      <c r="AS558" s="476"/>
      <c r="AT558" s="476"/>
      <c r="AU558" s="476"/>
      <c r="AV558" s="476"/>
      <c r="AW558" s="476"/>
      <c r="AX558" s="476"/>
      <c r="AY558" s="476"/>
      <c r="AZ558" s="476"/>
      <c r="BA558" s="476"/>
      <c r="BB558" s="476"/>
      <c r="BC558" s="476"/>
      <c r="BD558" s="478"/>
      <c r="BE558" s="479"/>
      <c r="BF558" s="479"/>
      <c r="BG558" s="479"/>
      <c r="BH558" s="479"/>
      <c r="BI558" s="479"/>
      <c r="BJ558" s="479"/>
      <c r="BK558" s="479"/>
      <c r="BL558" s="479"/>
      <c r="BM558" s="479"/>
      <c r="BN558" s="479"/>
      <c r="BO558" s="479"/>
      <c r="BP558" s="479"/>
      <c r="BQ558" s="479"/>
      <c r="BR558" s="479"/>
      <c r="BS558" s="480"/>
      <c r="BT558" s="478" t="s">
        <v>210</v>
      </c>
      <c r="BU558" s="479"/>
      <c r="BV558" s="479"/>
      <c r="BW558" s="479"/>
      <c r="BX558" s="479"/>
      <c r="BY558" s="479"/>
      <c r="BZ558" s="479"/>
      <c r="CA558" s="479"/>
      <c r="CB558" s="479"/>
      <c r="CC558" s="479"/>
      <c r="CD558" s="479"/>
      <c r="CE558" s="479"/>
      <c r="CF558" s="479"/>
      <c r="CG558" s="479"/>
      <c r="CH558" s="479"/>
      <c r="CI558" s="480"/>
      <c r="CJ558" s="481">
        <f>SUM(CJ537:CZ557)</f>
        <v>262631.86</v>
      </c>
      <c r="CK558" s="482"/>
      <c r="CL558" s="482"/>
      <c r="CM558" s="482"/>
      <c r="CN558" s="482"/>
      <c r="CO558" s="482"/>
      <c r="CP558" s="482"/>
      <c r="CQ558" s="482"/>
      <c r="CR558" s="482"/>
      <c r="CS558" s="482"/>
      <c r="CT558" s="482"/>
      <c r="CU558" s="482"/>
      <c r="CV558" s="482"/>
      <c r="CW558" s="482"/>
      <c r="CX558" s="482"/>
      <c r="CY558" s="482"/>
      <c r="CZ558" s="483"/>
      <c r="DA558" s="107"/>
      <c r="DB558" s="184">
        <f>CJ558</f>
        <v>262631.86</v>
      </c>
      <c r="DC558" s="107">
        <v>138284.2</v>
      </c>
      <c r="DD558" s="107">
        <v>262631.86</v>
      </c>
      <c r="DE558" s="107">
        <f>DB558-DD558</f>
        <v>0</v>
      </c>
    </row>
    <row r="559" spans="1:109" ht="15" customHeight="1">
      <c r="A559" s="111"/>
      <c r="B559" s="111"/>
      <c r="C559" s="111"/>
      <c r="D559" s="111"/>
      <c r="E559" s="111"/>
      <c r="F559" s="111"/>
      <c r="G559" s="111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  <c r="AY559" s="112"/>
      <c r="AZ559" s="112"/>
      <c r="BA559" s="112"/>
      <c r="BB559" s="112"/>
      <c r="BC559" s="112"/>
      <c r="BD559" s="113"/>
      <c r="BE559" s="113"/>
      <c r="BF559" s="113"/>
      <c r="BG559" s="113"/>
      <c r="BH559" s="113"/>
      <c r="BI559" s="113"/>
      <c r="BJ559" s="113"/>
      <c r="BK559" s="113"/>
      <c r="BL559" s="113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63"/>
      <c r="CK559" s="163"/>
      <c r="CL559" s="163"/>
      <c r="CM559" s="163"/>
      <c r="CN559" s="163"/>
      <c r="CO559" s="163"/>
      <c r="CP559" s="163"/>
      <c r="CQ559" s="163"/>
      <c r="CR559" s="163"/>
      <c r="CS559" s="163"/>
      <c r="CT559" s="163"/>
      <c r="CU559" s="163"/>
      <c r="CV559" s="163"/>
      <c r="CW559" s="163"/>
      <c r="CX559" s="163"/>
      <c r="CY559" s="163"/>
      <c r="CZ559" s="163"/>
      <c r="DA559" s="107"/>
      <c r="DB559" s="183">
        <v>48140</v>
      </c>
      <c r="DC559" s="107"/>
      <c r="DD559" s="107"/>
      <c r="DE559" s="107"/>
    </row>
    <row r="560" spans="1:109" ht="15" customHeight="1">
      <c r="A560" s="519" t="s">
        <v>418</v>
      </c>
      <c r="B560" s="519"/>
      <c r="C560" s="519"/>
      <c r="D560" s="519"/>
      <c r="E560" s="519"/>
      <c r="F560" s="519"/>
      <c r="G560" s="519"/>
      <c r="H560" s="519"/>
      <c r="I560" s="519"/>
      <c r="J560" s="519"/>
      <c r="K560" s="519"/>
      <c r="L560" s="519"/>
      <c r="M560" s="519"/>
      <c r="N560" s="519"/>
      <c r="O560" s="519"/>
      <c r="P560" s="519"/>
      <c r="Q560" s="519"/>
      <c r="R560" s="519"/>
      <c r="S560" s="519"/>
      <c r="T560" s="519"/>
      <c r="U560" s="519"/>
      <c r="V560" s="519"/>
      <c r="W560" s="519"/>
      <c r="X560" s="519"/>
      <c r="Y560" s="519"/>
      <c r="Z560" s="519"/>
      <c r="AA560" s="519"/>
      <c r="AB560" s="519"/>
      <c r="AC560" s="519"/>
      <c r="AD560" s="519"/>
      <c r="AE560" s="519"/>
      <c r="AF560" s="519"/>
      <c r="AG560" s="519"/>
      <c r="AH560" s="519"/>
      <c r="AI560" s="519"/>
      <c r="AJ560" s="519"/>
      <c r="AK560" s="519"/>
      <c r="AL560" s="519"/>
      <c r="AM560" s="519"/>
      <c r="AN560" s="519"/>
      <c r="AO560" s="519"/>
      <c r="AP560" s="519"/>
      <c r="AQ560" s="519"/>
      <c r="AR560" s="519"/>
      <c r="AS560" s="519"/>
      <c r="AT560" s="519"/>
      <c r="AU560" s="519"/>
      <c r="AV560" s="519"/>
      <c r="AW560" s="519"/>
      <c r="AX560" s="519"/>
      <c r="AY560" s="519"/>
      <c r="AZ560" s="519"/>
      <c r="BA560" s="519"/>
      <c r="BB560" s="519"/>
      <c r="BC560" s="519"/>
      <c r="BD560" s="519"/>
      <c r="BE560" s="519"/>
      <c r="BF560" s="519"/>
      <c r="BG560" s="519"/>
      <c r="BH560" s="519"/>
      <c r="BI560" s="519"/>
      <c r="BJ560" s="519"/>
      <c r="BK560" s="519"/>
      <c r="BL560" s="519"/>
      <c r="BM560" s="519"/>
      <c r="BN560" s="519"/>
      <c r="BO560" s="519"/>
      <c r="BP560" s="519"/>
      <c r="BQ560" s="519"/>
      <c r="BR560" s="519"/>
      <c r="BS560" s="519"/>
      <c r="BT560" s="519"/>
      <c r="BU560" s="519"/>
      <c r="BV560" s="519"/>
      <c r="BW560" s="519"/>
      <c r="BX560" s="519"/>
      <c r="BY560" s="519"/>
      <c r="BZ560" s="519"/>
      <c r="CA560" s="519"/>
      <c r="CB560" s="519"/>
      <c r="CC560" s="519"/>
      <c r="CD560" s="519"/>
      <c r="CE560" s="519"/>
      <c r="CF560" s="519"/>
      <c r="CG560" s="519"/>
      <c r="CH560" s="519"/>
      <c r="CI560" s="519"/>
      <c r="CJ560" s="519"/>
      <c r="CK560" s="519"/>
      <c r="CL560" s="519"/>
      <c r="CM560" s="519"/>
      <c r="CN560" s="519"/>
      <c r="CO560" s="519"/>
      <c r="CP560" s="519"/>
      <c r="CQ560" s="519"/>
      <c r="CR560" s="519"/>
      <c r="CS560" s="519"/>
      <c r="CT560" s="519"/>
      <c r="CU560" s="519"/>
      <c r="CV560" s="519"/>
      <c r="CW560" s="519"/>
      <c r="CX560" s="519"/>
      <c r="CY560" s="519"/>
      <c r="CZ560" s="519"/>
      <c r="DA560" s="519"/>
      <c r="DB560" s="107"/>
      <c r="DC560" s="107"/>
      <c r="DD560" s="107"/>
      <c r="DE560" s="107"/>
    </row>
    <row r="561" spans="1:109" ht="15" customHeight="1">
      <c r="A561" s="519" t="s">
        <v>419</v>
      </c>
      <c r="B561" s="519"/>
      <c r="C561" s="519"/>
      <c r="D561" s="519"/>
      <c r="E561" s="519"/>
      <c r="F561" s="519"/>
      <c r="G561" s="519"/>
      <c r="H561" s="519"/>
      <c r="I561" s="519"/>
      <c r="J561" s="519"/>
      <c r="K561" s="519"/>
      <c r="L561" s="519"/>
      <c r="M561" s="519"/>
      <c r="N561" s="519"/>
      <c r="O561" s="519"/>
      <c r="P561" s="519"/>
      <c r="Q561" s="519"/>
      <c r="R561" s="519"/>
      <c r="S561" s="519"/>
      <c r="T561" s="519"/>
      <c r="U561" s="519"/>
      <c r="V561" s="519"/>
      <c r="W561" s="519"/>
      <c r="X561" s="519"/>
      <c r="Y561" s="519"/>
      <c r="Z561" s="519"/>
      <c r="AA561" s="519"/>
      <c r="AB561" s="519"/>
      <c r="AC561" s="519"/>
      <c r="AD561" s="519"/>
      <c r="AE561" s="519"/>
      <c r="AF561" s="519"/>
      <c r="AG561" s="519"/>
      <c r="AH561" s="519"/>
      <c r="AI561" s="519"/>
      <c r="AJ561" s="519"/>
      <c r="AK561" s="519"/>
      <c r="AL561" s="519"/>
      <c r="AM561" s="519"/>
      <c r="AN561" s="519"/>
      <c r="AO561" s="519"/>
      <c r="AP561" s="519"/>
      <c r="AQ561" s="519"/>
      <c r="AR561" s="519"/>
      <c r="AS561" s="519"/>
      <c r="AT561" s="519"/>
      <c r="AU561" s="519"/>
      <c r="AV561" s="519"/>
      <c r="AW561" s="519"/>
      <c r="AX561" s="519"/>
      <c r="AY561" s="519"/>
      <c r="AZ561" s="519"/>
      <c r="BA561" s="519"/>
      <c r="BB561" s="519"/>
      <c r="BC561" s="519"/>
      <c r="BD561" s="519"/>
      <c r="BE561" s="519"/>
      <c r="BF561" s="519"/>
      <c r="BG561" s="519"/>
      <c r="BH561" s="519"/>
      <c r="BI561" s="519"/>
      <c r="BJ561" s="519"/>
      <c r="BK561" s="519"/>
      <c r="BL561" s="519"/>
      <c r="BM561" s="519"/>
      <c r="BN561" s="519"/>
      <c r="BO561" s="519"/>
      <c r="BP561" s="519"/>
      <c r="BQ561" s="519"/>
      <c r="BR561" s="519"/>
      <c r="BS561" s="519"/>
      <c r="BT561" s="519"/>
      <c r="BU561" s="519"/>
      <c r="BV561" s="519"/>
      <c r="BW561" s="519"/>
      <c r="BX561" s="519"/>
      <c r="BY561" s="519"/>
      <c r="BZ561" s="519"/>
      <c r="CA561" s="519"/>
      <c r="CB561" s="519"/>
      <c r="CC561" s="519"/>
      <c r="CD561" s="519"/>
      <c r="CE561" s="519"/>
      <c r="CF561" s="519"/>
      <c r="CG561" s="519"/>
      <c r="CH561" s="519"/>
      <c r="CI561" s="519"/>
      <c r="CJ561" s="519"/>
      <c r="CK561" s="519"/>
      <c r="CL561" s="519"/>
      <c r="CM561" s="519"/>
      <c r="CN561" s="519"/>
      <c r="CO561" s="519"/>
      <c r="CP561" s="519"/>
      <c r="CQ561" s="519"/>
      <c r="CR561" s="519"/>
      <c r="CS561" s="519"/>
      <c r="CT561" s="519"/>
      <c r="CU561" s="519"/>
      <c r="CV561" s="519"/>
      <c r="CW561" s="519"/>
      <c r="CX561" s="519"/>
      <c r="CY561" s="519"/>
      <c r="CZ561" s="519"/>
      <c r="DA561" s="519"/>
      <c r="DB561" s="107"/>
      <c r="DC561" s="107"/>
      <c r="DD561" s="107"/>
      <c r="DE561" s="107"/>
    </row>
    <row r="562" spans="1:109" ht="31.5" customHeight="1">
      <c r="A562" s="519" t="s">
        <v>410</v>
      </c>
      <c r="B562" s="519"/>
      <c r="C562" s="519"/>
      <c r="D562" s="519"/>
      <c r="E562" s="519"/>
      <c r="F562" s="519"/>
      <c r="G562" s="519"/>
      <c r="H562" s="519"/>
      <c r="I562" s="519"/>
      <c r="J562" s="519"/>
      <c r="K562" s="519"/>
      <c r="L562" s="519"/>
      <c r="M562" s="519"/>
      <c r="N562" s="519"/>
      <c r="O562" s="519"/>
      <c r="P562" s="519"/>
      <c r="Q562" s="519"/>
      <c r="R562" s="519"/>
      <c r="S562" s="519"/>
      <c r="T562" s="519"/>
      <c r="U562" s="519"/>
      <c r="V562" s="519"/>
      <c r="W562" s="519"/>
      <c r="X562" s="519"/>
      <c r="Y562" s="519"/>
      <c r="Z562" s="519"/>
      <c r="AA562" s="519"/>
      <c r="AB562" s="519"/>
      <c r="AC562" s="519"/>
      <c r="AD562" s="519"/>
      <c r="AE562" s="519"/>
      <c r="AF562" s="519"/>
      <c r="AG562" s="519"/>
      <c r="AH562" s="519"/>
      <c r="AI562" s="519"/>
      <c r="AJ562" s="519"/>
      <c r="AK562" s="519"/>
      <c r="AL562" s="519"/>
      <c r="AM562" s="519"/>
      <c r="AN562" s="519"/>
      <c r="AO562" s="519"/>
      <c r="AP562" s="519"/>
      <c r="AQ562" s="519"/>
      <c r="AR562" s="519"/>
      <c r="AS562" s="519"/>
      <c r="AT562" s="519"/>
      <c r="AU562" s="519"/>
      <c r="AV562" s="519"/>
      <c r="AW562" s="519"/>
      <c r="AX562" s="519"/>
      <c r="AY562" s="519"/>
      <c r="AZ562" s="519"/>
      <c r="BA562" s="519"/>
      <c r="BB562" s="519"/>
      <c r="BC562" s="519"/>
      <c r="BD562" s="519"/>
      <c r="BE562" s="519"/>
      <c r="BF562" s="519"/>
      <c r="BG562" s="519"/>
      <c r="BH562" s="519"/>
      <c r="BI562" s="519"/>
      <c r="BJ562" s="519"/>
      <c r="BK562" s="519"/>
      <c r="BL562" s="519"/>
      <c r="BM562" s="519"/>
      <c r="BN562" s="519"/>
      <c r="BO562" s="519"/>
      <c r="BP562" s="519"/>
      <c r="BQ562" s="519"/>
      <c r="BR562" s="519"/>
      <c r="BS562" s="519"/>
      <c r="BT562" s="519"/>
      <c r="BU562" s="519"/>
      <c r="BV562" s="519"/>
      <c r="BW562" s="519"/>
      <c r="BX562" s="519"/>
      <c r="BY562" s="519"/>
      <c r="BZ562" s="519"/>
      <c r="CA562" s="519"/>
      <c r="CB562" s="519"/>
      <c r="CC562" s="519"/>
      <c r="CD562" s="519"/>
      <c r="CE562" s="519"/>
      <c r="CF562" s="519"/>
      <c r="CG562" s="519"/>
      <c r="CH562" s="519"/>
      <c r="CI562" s="519"/>
      <c r="CJ562" s="519"/>
      <c r="CK562" s="519"/>
      <c r="CL562" s="519"/>
      <c r="CM562" s="519"/>
      <c r="CN562" s="519"/>
      <c r="CO562" s="519"/>
      <c r="CP562" s="519"/>
      <c r="CQ562" s="519"/>
      <c r="CR562" s="519"/>
      <c r="CS562" s="519"/>
      <c r="CT562" s="519"/>
      <c r="CU562" s="519"/>
      <c r="CV562" s="519"/>
      <c r="CW562" s="519"/>
      <c r="CX562" s="519"/>
      <c r="CY562" s="519"/>
      <c r="CZ562" s="519"/>
      <c r="DA562" s="519"/>
      <c r="DB562" s="107"/>
      <c r="DC562" s="107"/>
      <c r="DD562" s="107"/>
      <c r="DE562" s="107"/>
    </row>
    <row r="563" spans="1:109" ht="1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7"/>
      <c r="AV563" s="107"/>
      <c r="AW563" s="107"/>
      <c r="AX563" s="107"/>
      <c r="AY563" s="107"/>
      <c r="AZ563" s="107"/>
      <c r="BA563" s="107"/>
      <c r="BB563" s="107"/>
      <c r="BC563" s="107"/>
      <c r="BD563" s="107"/>
      <c r="BE563" s="107"/>
      <c r="BF563" s="107"/>
      <c r="BG563" s="107"/>
      <c r="BH563" s="107"/>
      <c r="BI563" s="107"/>
      <c r="BJ563" s="107"/>
      <c r="BK563" s="107"/>
      <c r="BL563" s="107"/>
      <c r="BM563" s="107"/>
      <c r="BN563" s="107"/>
      <c r="BO563" s="107"/>
      <c r="BP563" s="107"/>
      <c r="BQ563" s="107"/>
      <c r="BR563" s="107"/>
      <c r="BS563" s="107"/>
      <c r="BT563" s="107"/>
      <c r="BU563" s="107"/>
      <c r="BV563" s="107"/>
      <c r="BW563" s="107"/>
      <c r="BX563" s="107"/>
      <c r="BY563" s="107"/>
      <c r="BZ563" s="107"/>
      <c r="CA563" s="107"/>
      <c r="CB563" s="107"/>
      <c r="CC563" s="107"/>
      <c r="CD563" s="107"/>
      <c r="CE563" s="107"/>
      <c r="CF563" s="107"/>
      <c r="CG563" s="107"/>
      <c r="CH563" s="107"/>
      <c r="CI563" s="107"/>
      <c r="CJ563" s="107"/>
      <c r="CK563" s="107"/>
      <c r="CL563" s="107"/>
      <c r="CM563" s="107"/>
      <c r="CN563" s="107"/>
      <c r="CO563" s="107"/>
      <c r="CP563" s="107"/>
      <c r="CQ563" s="107"/>
      <c r="CR563" s="107"/>
      <c r="CS563" s="107"/>
      <c r="CT563" s="107"/>
      <c r="CU563" s="107"/>
      <c r="CV563" s="107"/>
      <c r="CW563" s="107"/>
      <c r="CX563" s="107"/>
      <c r="CY563" s="107"/>
      <c r="CZ563" s="107"/>
      <c r="DA563" s="107"/>
      <c r="DB563" s="107"/>
      <c r="DC563" s="107"/>
      <c r="DD563" s="107"/>
      <c r="DE563" s="107"/>
    </row>
    <row r="564" spans="1:109" ht="12.75" customHeight="1">
      <c r="A564" s="511" t="s">
        <v>202</v>
      </c>
      <c r="B564" s="511"/>
      <c r="C564" s="511"/>
      <c r="D564" s="511"/>
      <c r="E564" s="511"/>
      <c r="F564" s="511"/>
      <c r="G564" s="511"/>
      <c r="H564" s="511" t="s">
        <v>260</v>
      </c>
      <c r="I564" s="511"/>
      <c r="J564" s="511"/>
      <c r="K564" s="511"/>
      <c r="L564" s="511"/>
      <c r="M564" s="511"/>
      <c r="N564" s="511"/>
      <c r="O564" s="511"/>
      <c r="P564" s="511"/>
      <c r="Q564" s="511"/>
      <c r="R564" s="511"/>
      <c r="S564" s="511"/>
      <c r="T564" s="511"/>
      <c r="U564" s="511"/>
      <c r="V564" s="511"/>
      <c r="W564" s="511"/>
      <c r="X564" s="511"/>
      <c r="Y564" s="511"/>
      <c r="Z564" s="511"/>
      <c r="AA564" s="511"/>
      <c r="AB564" s="511"/>
      <c r="AC564" s="511"/>
      <c r="AD564" s="511"/>
      <c r="AE564" s="511"/>
      <c r="AF564" s="511"/>
      <c r="AG564" s="511"/>
      <c r="AH564" s="511"/>
      <c r="AI564" s="511"/>
      <c r="AJ564" s="511"/>
      <c r="AK564" s="511"/>
      <c r="AL564" s="511"/>
      <c r="AM564" s="511"/>
      <c r="AN564" s="511"/>
      <c r="AO564" s="511"/>
      <c r="AP564" s="511"/>
      <c r="AQ564" s="511"/>
      <c r="AR564" s="511"/>
      <c r="AS564" s="511"/>
      <c r="AT564" s="511"/>
      <c r="AU564" s="511"/>
      <c r="AV564" s="511"/>
      <c r="AW564" s="511"/>
      <c r="AX564" s="511"/>
      <c r="AY564" s="511"/>
      <c r="AZ564" s="511"/>
      <c r="BA564" s="511"/>
      <c r="BB564" s="511"/>
      <c r="BC564" s="511"/>
      <c r="BD564" s="511" t="s">
        <v>319</v>
      </c>
      <c r="BE564" s="511"/>
      <c r="BF564" s="511"/>
      <c r="BG564" s="511"/>
      <c r="BH564" s="511"/>
      <c r="BI564" s="511"/>
      <c r="BJ564" s="511"/>
      <c r="BK564" s="511"/>
      <c r="BL564" s="511"/>
      <c r="BM564" s="511"/>
      <c r="BN564" s="511"/>
      <c r="BO564" s="511"/>
      <c r="BP564" s="511"/>
      <c r="BQ564" s="511"/>
      <c r="BR564" s="511"/>
      <c r="BS564" s="511"/>
      <c r="BT564" s="513" t="s">
        <v>389</v>
      </c>
      <c r="BU564" s="514"/>
      <c r="BV564" s="514"/>
      <c r="BW564" s="514"/>
      <c r="BX564" s="514"/>
      <c r="BY564" s="514"/>
      <c r="BZ564" s="514"/>
      <c r="CA564" s="514"/>
      <c r="CB564" s="514"/>
      <c r="CC564" s="514"/>
      <c r="CD564" s="514"/>
      <c r="CE564" s="514"/>
      <c r="CF564" s="514"/>
      <c r="CG564" s="514"/>
      <c r="CH564" s="514"/>
      <c r="CI564" s="515"/>
      <c r="CJ564" s="513" t="s">
        <v>390</v>
      </c>
      <c r="CK564" s="514"/>
      <c r="CL564" s="514"/>
      <c r="CM564" s="514"/>
      <c r="CN564" s="514"/>
      <c r="CO564" s="514"/>
      <c r="CP564" s="514"/>
      <c r="CQ564" s="514"/>
      <c r="CR564" s="514"/>
      <c r="CS564" s="514"/>
      <c r="CT564" s="514"/>
      <c r="CU564" s="514"/>
      <c r="CV564" s="514"/>
      <c r="CW564" s="514"/>
      <c r="CX564" s="514"/>
      <c r="CY564" s="514"/>
      <c r="CZ564" s="515"/>
      <c r="DA564" s="107"/>
      <c r="DB564" s="107"/>
      <c r="DC564" s="107"/>
      <c r="DD564" s="107"/>
      <c r="DE564" s="107"/>
    </row>
    <row r="565" spans="1:113" ht="12.75" customHeight="1">
      <c r="A565" s="512"/>
      <c r="B565" s="512"/>
      <c r="C565" s="512"/>
      <c r="D565" s="512"/>
      <c r="E565" s="512"/>
      <c r="F565" s="512"/>
      <c r="G565" s="512"/>
      <c r="H565" s="512">
        <v>1</v>
      </c>
      <c r="I565" s="512"/>
      <c r="J565" s="512"/>
      <c r="K565" s="512"/>
      <c r="L565" s="512"/>
      <c r="M565" s="512"/>
      <c r="N565" s="512"/>
      <c r="O565" s="512"/>
      <c r="P565" s="512"/>
      <c r="Q565" s="512"/>
      <c r="R565" s="512"/>
      <c r="S565" s="512"/>
      <c r="T565" s="512"/>
      <c r="U565" s="512"/>
      <c r="V565" s="512"/>
      <c r="W565" s="512"/>
      <c r="X565" s="512"/>
      <c r="Y565" s="512"/>
      <c r="Z565" s="512"/>
      <c r="AA565" s="512"/>
      <c r="AB565" s="512"/>
      <c r="AC565" s="512"/>
      <c r="AD565" s="512"/>
      <c r="AE565" s="512"/>
      <c r="AF565" s="512"/>
      <c r="AG565" s="512"/>
      <c r="AH565" s="512"/>
      <c r="AI565" s="512"/>
      <c r="AJ565" s="512"/>
      <c r="AK565" s="512"/>
      <c r="AL565" s="512"/>
      <c r="AM565" s="512"/>
      <c r="AN565" s="512"/>
      <c r="AO565" s="512"/>
      <c r="AP565" s="512"/>
      <c r="AQ565" s="512"/>
      <c r="AR565" s="512"/>
      <c r="AS565" s="512"/>
      <c r="AT565" s="512"/>
      <c r="AU565" s="512"/>
      <c r="AV565" s="512"/>
      <c r="AW565" s="512"/>
      <c r="AX565" s="512"/>
      <c r="AY565" s="512"/>
      <c r="AZ565" s="512"/>
      <c r="BA565" s="512"/>
      <c r="BB565" s="512"/>
      <c r="BC565" s="512"/>
      <c r="BD565" s="512">
        <v>2</v>
      </c>
      <c r="BE565" s="512"/>
      <c r="BF565" s="512"/>
      <c r="BG565" s="512"/>
      <c r="BH565" s="512"/>
      <c r="BI565" s="512"/>
      <c r="BJ565" s="512"/>
      <c r="BK565" s="512"/>
      <c r="BL565" s="512"/>
      <c r="BM565" s="512"/>
      <c r="BN565" s="512"/>
      <c r="BO565" s="512"/>
      <c r="BP565" s="512"/>
      <c r="BQ565" s="512"/>
      <c r="BR565" s="512"/>
      <c r="BS565" s="512"/>
      <c r="BT565" s="516">
        <v>3</v>
      </c>
      <c r="BU565" s="517"/>
      <c r="BV565" s="517"/>
      <c r="BW565" s="517"/>
      <c r="BX565" s="517"/>
      <c r="BY565" s="517"/>
      <c r="BZ565" s="517"/>
      <c r="CA565" s="517"/>
      <c r="CB565" s="517"/>
      <c r="CC565" s="517"/>
      <c r="CD565" s="517"/>
      <c r="CE565" s="517"/>
      <c r="CF565" s="517"/>
      <c r="CG565" s="517"/>
      <c r="CH565" s="517"/>
      <c r="CI565" s="518"/>
      <c r="CJ565" s="516">
        <v>4</v>
      </c>
      <c r="CK565" s="517"/>
      <c r="CL565" s="517"/>
      <c r="CM565" s="517"/>
      <c r="CN565" s="517"/>
      <c r="CO565" s="517"/>
      <c r="CP565" s="517"/>
      <c r="CQ565" s="517"/>
      <c r="CR565" s="517"/>
      <c r="CS565" s="517"/>
      <c r="CT565" s="517"/>
      <c r="CU565" s="517"/>
      <c r="CV565" s="517"/>
      <c r="CW565" s="517"/>
      <c r="CX565" s="517"/>
      <c r="CY565" s="517"/>
      <c r="CZ565" s="518"/>
      <c r="DA565" s="107"/>
      <c r="DB565" s="107"/>
      <c r="DC565" s="107"/>
      <c r="DD565" s="107" t="s">
        <v>3057</v>
      </c>
      <c r="DE565" s="107" t="s">
        <v>3058</v>
      </c>
      <c r="DF565" t="s">
        <v>3056</v>
      </c>
      <c r="DG565" t="s">
        <v>2530</v>
      </c>
      <c r="DH565" t="s">
        <v>2531</v>
      </c>
      <c r="DI565" t="s">
        <v>2532</v>
      </c>
    </row>
    <row r="566" spans="1:113" ht="15" customHeight="1">
      <c r="A566" s="475" t="s">
        <v>208</v>
      </c>
      <c r="B566" s="475"/>
      <c r="C566" s="475"/>
      <c r="D566" s="475"/>
      <c r="E566" s="475"/>
      <c r="F566" s="475"/>
      <c r="G566" s="475"/>
      <c r="H566" s="484" t="s">
        <v>3037</v>
      </c>
      <c r="I566" s="484"/>
      <c r="J566" s="484"/>
      <c r="K566" s="484"/>
      <c r="L566" s="484"/>
      <c r="M566" s="484"/>
      <c r="N566" s="484"/>
      <c r="O566" s="484"/>
      <c r="P566" s="484"/>
      <c r="Q566" s="484"/>
      <c r="R566" s="484"/>
      <c r="S566" s="484"/>
      <c r="T566" s="484"/>
      <c r="U566" s="484"/>
      <c r="V566" s="484"/>
      <c r="W566" s="484"/>
      <c r="X566" s="484"/>
      <c r="Y566" s="484"/>
      <c r="Z566" s="484"/>
      <c r="AA566" s="484"/>
      <c r="AB566" s="484"/>
      <c r="AC566" s="484"/>
      <c r="AD566" s="484"/>
      <c r="AE566" s="484"/>
      <c r="AF566" s="484"/>
      <c r="AG566" s="484"/>
      <c r="AH566" s="484"/>
      <c r="AI566" s="484"/>
      <c r="AJ566" s="484"/>
      <c r="AK566" s="484"/>
      <c r="AL566" s="484"/>
      <c r="AM566" s="484"/>
      <c r="AN566" s="484"/>
      <c r="AO566" s="484"/>
      <c r="AP566" s="484"/>
      <c r="AQ566" s="484"/>
      <c r="AR566" s="484"/>
      <c r="AS566" s="484"/>
      <c r="AT566" s="484"/>
      <c r="AU566" s="484"/>
      <c r="AV566" s="484"/>
      <c r="AW566" s="484"/>
      <c r="AX566" s="484"/>
      <c r="AY566" s="484"/>
      <c r="AZ566" s="484"/>
      <c r="BA566" s="484"/>
      <c r="BB566" s="484"/>
      <c r="BC566" s="484"/>
      <c r="BD566" s="478">
        <v>1</v>
      </c>
      <c r="BE566" s="479"/>
      <c r="BF566" s="479"/>
      <c r="BG566" s="479"/>
      <c r="BH566" s="479"/>
      <c r="BI566" s="479"/>
      <c r="BJ566" s="479"/>
      <c r="BK566" s="479"/>
      <c r="BL566" s="479"/>
      <c r="BM566" s="479"/>
      <c r="BN566" s="479"/>
      <c r="BO566" s="479"/>
      <c r="BP566" s="479"/>
      <c r="BQ566" s="479"/>
      <c r="BR566" s="479"/>
      <c r="BS566" s="480"/>
      <c r="BT566" s="478">
        <v>25</v>
      </c>
      <c r="BU566" s="479"/>
      <c r="BV566" s="479"/>
      <c r="BW566" s="479"/>
      <c r="BX566" s="479"/>
      <c r="BY566" s="479"/>
      <c r="BZ566" s="479"/>
      <c r="CA566" s="479"/>
      <c r="CB566" s="479"/>
      <c r="CC566" s="479"/>
      <c r="CD566" s="479"/>
      <c r="CE566" s="479"/>
      <c r="CF566" s="479"/>
      <c r="CG566" s="479"/>
      <c r="CH566" s="479"/>
      <c r="CI566" s="480"/>
      <c r="CJ566" s="478">
        <v>14785.25</v>
      </c>
      <c r="CK566" s="479"/>
      <c r="CL566" s="479"/>
      <c r="CM566" s="479"/>
      <c r="CN566" s="479"/>
      <c r="CO566" s="479"/>
      <c r="CP566" s="479"/>
      <c r="CQ566" s="479"/>
      <c r="CR566" s="479"/>
      <c r="CS566" s="479"/>
      <c r="CT566" s="479"/>
      <c r="CU566" s="479"/>
      <c r="CV566" s="479"/>
      <c r="CW566" s="479"/>
      <c r="CX566" s="479"/>
      <c r="CY566" s="479"/>
      <c r="CZ566" s="480"/>
      <c r="DA566" s="107"/>
      <c r="DB566" s="107" t="s">
        <v>438</v>
      </c>
      <c r="DC566" s="333">
        <f>CJ510+CJ520+CJ558+CJ589+CJ403+CJ367+CJ348+CJ288+CJ529+CJ567+CJ601</f>
        <v>1296471.5999999999</v>
      </c>
      <c r="DD566" s="342">
        <f>CJ567+CJ601</f>
        <v>24135.25</v>
      </c>
      <c r="DE566" s="342">
        <f>CJ529</f>
        <v>11500</v>
      </c>
      <c r="DF566" s="226">
        <f>CJ510+CJ520+CJ558+CJ589</f>
        <v>528119.86</v>
      </c>
      <c r="DG566" s="348">
        <f>CJ403</f>
        <v>148868</v>
      </c>
      <c r="DH566" s="226">
        <f>CJ288</f>
        <v>180881.43</v>
      </c>
      <c r="DI566" s="226">
        <f>CJ348+CJ367</f>
        <v>402967.06000000006</v>
      </c>
    </row>
    <row r="567" spans="1:110" ht="12.75" customHeight="1">
      <c r="A567" s="475"/>
      <c r="B567" s="475"/>
      <c r="C567" s="475"/>
      <c r="D567" s="475"/>
      <c r="E567" s="475"/>
      <c r="F567" s="475"/>
      <c r="G567" s="475"/>
      <c r="H567" s="476" t="s">
        <v>209</v>
      </c>
      <c r="I567" s="476"/>
      <c r="J567" s="476"/>
      <c r="K567" s="476"/>
      <c r="L567" s="476"/>
      <c r="M567" s="476"/>
      <c r="N567" s="476"/>
      <c r="O567" s="476"/>
      <c r="P567" s="476"/>
      <c r="Q567" s="476"/>
      <c r="R567" s="476"/>
      <c r="S567" s="476"/>
      <c r="T567" s="476"/>
      <c r="U567" s="476"/>
      <c r="V567" s="476"/>
      <c r="W567" s="476"/>
      <c r="X567" s="476"/>
      <c r="Y567" s="476"/>
      <c r="Z567" s="476"/>
      <c r="AA567" s="476"/>
      <c r="AB567" s="476"/>
      <c r="AC567" s="476"/>
      <c r="AD567" s="476"/>
      <c r="AE567" s="476"/>
      <c r="AF567" s="476"/>
      <c r="AG567" s="476"/>
      <c r="AH567" s="476"/>
      <c r="AI567" s="476"/>
      <c r="AJ567" s="476"/>
      <c r="AK567" s="476"/>
      <c r="AL567" s="476"/>
      <c r="AM567" s="476"/>
      <c r="AN567" s="476"/>
      <c r="AO567" s="476"/>
      <c r="AP567" s="476"/>
      <c r="AQ567" s="476"/>
      <c r="AR567" s="476"/>
      <c r="AS567" s="476"/>
      <c r="AT567" s="476"/>
      <c r="AU567" s="476"/>
      <c r="AV567" s="476"/>
      <c r="AW567" s="476"/>
      <c r="AX567" s="476"/>
      <c r="AY567" s="476"/>
      <c r="AZ567" s="476"/>
      <c r="BA567" s="476"/>
      <c r="BB567" s="476"/>
      <c r="BC567" s="476"/>
      <c r="BD567" s="477"/>
      <c r="BE567" s="477"/>
      <c r="BF567" s="477"/>
      <c r="BG567" s="477"/>
      <c r="BH567" s="477"/>
      <c r="BI567" s="477"/>
      <c r="BJ567" s="477"/>
      <c r="BK567" s="477"/>
      <c r="BL567" s="477"/>
      <c r="BM567" s="477"/>
      <c r="BN567" s="477"/>
      <c r="BO567" s="477"/>
      <c r="BP567" s="477"/>
      <c r="BQ567" s="477"/>
      <c r="BR567" s="477"/>
      <c r="BS567" s="477"/>
      <c r="BT567" s="478" t="s">
        <v>210</v>
      </c>
      <c r="BU567" s="479"/>
      <c r="BV567" s="479"/>
      <c r="BW567" s="479"/>
      <c r="BX567" s="479"/>
      <c r="BY567" s="479"/>
      <c r="BZ567" s="479"/>
      <c r="CA567" s="479"/>
      <c r="CB567" s="479"/>
      <c r="CC567" s="479"/>
      <c r="CD567" s="479"/>
      <c r="CE567" s="479"/>
      <c r="CF567" s="479"/>
      <c r="CG567" s="479"/>
      <c r="CH567" s="479"/>
      <c r="CI567" s="480"/>
      <c r="CJ567" s="481">
        <f>CJ566</f>
        <v>14785.25</v>
      </c>
      <c r="CK567" s="482"/>
      <c r="CL567" s="482"/>
      <c r="CM567" s="482"/>
      <c r="CN567" s="482"/>
      <c r="CO567" s="482"/>
      <c r="CP567" s="482"/>
      <c r="CQ567" s="482"/>
      <c r="CR567" s="482"/>
      <c r="CS567" s="482"/>
      <c r="CT567" s="482"/>
      <c r="CU567" s="482"/>
      <c r="CV567" s="482"/>
      <c r="CW567" s="482"/>
      <c r="CX567" s="482"/>
      <c r="CY567" s="482"/>
      <c r="CZ567" s="483"/>
      <c r="DA567" s="107"/>
      <c r="DB567" s="107">
        <v>7520</v>
      </c>
      <c r="DC567" s="333">
        <f>DB445</f>
        <v>936527.2699999999</v>
      </c>
      <c r="DD567" s="342"/>
      <c r="DE567" s="342"/>
      <c r="DF567" s="226"/>
    </row>
    <row r="568" spans="1:111" ht="15">
      <c r="A568" s="475"/>
      <c r="B568" s="475"/>
      <c r="C568" s="475"/>
      <c r="D568" s="475"/>
      <c r="E568" s="475"/>
      <c r="F568" s="475"/>
      <c r="G568" s="475"/>
      <c r="H568" s="639"/>
      <c r="I568" s="639"/>
      <c r="J568" s="639"/>
      <c r="K568" s="639"/>
      <c r="L568" s="639"/>
      <c r="M568" s="639"/>
      <c r="N568" s="639"/>
      <c r="O568" s="639"/>
      <c r="P568" s="639"/>
      <c r="Q568" s="639"/>
      <c r="R568" s="639"/>
      <c r="S568" s="639"/>
      <c r="T568" s="639"/>
      <c r="U568" s="639"/>
      <c r="V568" s="639"/>
      <c r="W568" s="639"/>
      <c r="X568" s="639"/>
      <c r="Y568" s="639"/>
      <c r="Z568" s="639"/>
      <c r="AA568" s="639"/>
      <c r="AB568" s="639"/>
      <c r="AC568" s="639"/>
      <c r="AD568" s="639"/>
      <c r="AE568" s="639"/>
      <c r="AF568" s="639"/>
      <c r="AG568" s="639"/>
      <c r="AH568" s="639"/>
      <c r="AI568" s="639"/>
      <c r="AJ568" s="639"/>
      <c r="AK568" s="639"/>
      <c r="AL568" s="639"/>
      <c r="AM568" s="639"/>
      <c r="AN568" s="639"/>
      <c r="AO568" s="639"/>
      <c r="AP568" s="639"/>
      <c r="AQ568" s="639"/>
      <c r="AR568" s="639"/>
      <c r="AS568" s="639"/>
      <c r="AT568" s="639"/>
      <c r="AU568" s="639"/>
      <c r="AV568" s="639"/>
      <c r="AW568" s="639"/>
      <c r="AX568" s="639"/>
      <c r="AY568" s="639"/>
      <c r="AZ568" s="639"/>
      <c r="BA568" s="639"/>
      <c r="BB568" s="639"/>
      <c r="BC568" s="639"/>
      <c r="BD568" s="487"/>
      <c r="BE568" s="488"/>
      <c r="BF568" s="488"/>
      <c r="BG568" s="488"/>
      <c r="BH568" s="488"/>
      <c r="BI568" s="488"/>
      <c r="BJ568" s="488"/>
      <c r="BK568" s="488"/>
      <c r="BL568" s="488"/>
      <c r="BM568" s="488"/>
      <c r="BN568" s="488"/>
      <c r="BO568" s="488"/>
      <c r="BP568" s="488"/>
      <c r="BQ568" s="488"/>
      <c r="BR568" s="488"/>
      <c r="BS568" s="489"/>
      <c r="BT568" s="487"/>
      <c r="BU568" s="488"/>
      <c r="BV568" s="488"/>
      <c r="BW568" s="488"/>
      <c r="BX568" s="488"/>
      <c r="BY568" s="488"/>
      <c r="BZ568" s="488"/>
      <c r="CA568" s="488"/>
      <c r="CB568" s="488"/>
      <c r="CC568" s="488"/>
      <c r="CD568" s="488"/>
      <c r="CE568" s="488"/>
      <c r="CF568" s="488"/>
      <c r="CG568" s="488"/>
      <c r="CH568" s="488"/>
      <c r="CI568" s="489"/>
      <c r="CJ568" s="490"/>
      <c r="CK568" s="491"/>
      <c r="CL568" s="491"/>
      <c r="CM568" s="491"/>
      <c r="CN568" s="491"/>
      <c r="CO568" s="491"/>
      <c r="CP568" s="491"/>
      <c r="CQ568" s="491"/>
      <c r="CR568" s="491"/>
      <c r="CS568" s="491"/>
      <c r="CT568" s="491"/>
      <c r="CU568" s="491"/>
      <c r="CV568" s="491"/>
      <c r="CW568" s="491"/>
      <c r="CX568" s="491"/>
      <c r="CY568" s="491"/>
      <c r="CZ568" s="492"/>
      <c r="DA568" s="107"/>
      <c r="DB568" s="107">
        <v>7580</v>
      </c>
      <c r="DC568" s="333">
        <f>DB483</f>
        <v>258136</v>
      </c>
      <c r="DD568" s="342"/>
      <c r="DE568" s="342"/>
      <c r="DF568" s="226">
        <f>CJ465</f>
        <v>63152.1</v>
      </c>
      <c r="DG568" s="348">
        <f>CJ457</f>
        <v>488995.63</v>
      </c>
    </row>
    <row r="569" spans="1:110" ht="15">
      <c r="A569" s="475"/>
      <c r="B569" s="475"/>
      <c r="C569" s="475"/>
      <c r="D569" s="475"/>
      <c r="E569" s="475"/>
      <c r="F569" s="475"/>
      <c r="G569" s="475"/>
      <c r="H569" s="595"/>
      <c r="I569" s="595"/>
      <c r="J569" s="595"/>
      <c r="K569" s="595"/>
      <c r="L569" s="595"/>
      <c r="M569" s="595"/>
      <c r="N569" s="595"/>
      <c r="O569" s="595"/>
      <c r="P569" s="595"/>
      <c r="Q569" s="595"/>
      <c r="R569" s="595"/>
      <c r="S569" s="595"/>
      <c r="T569" s="595"/>
      <c r="U569" s="595"/>
      <c r="V569" s="595"/>
      <c r="W569" s="595"/>
      <c r="X569" s="595"/>
      <c r="Y569" s="595"/>
      <c r="Z569" s="595"/>
      <c r="AA569" s="595"/>
      <c r="AB569" s="595"/>
      <c r="AC569" s="595"/>
      <c r="AD569" s="595"/>
      <c r="AE569" s="595"/>
      <c r="AF569" s="595"/>
      <c r="AG569" s="595"/>
      <c r="AH569" s="595"/>
      <c r="AI569" s="595"/>
      <c r="AJ569" s="595"/>
      <c r="AK569" s="595"/>
      <c r="AL569" s="595"/>
      <c r="AM569" s="595"/>
      <c r="AN569" s="595"/>
      <c r="AO569" s="595"/>
      <c r="AP569" s="595"/>
      <c r="AQ569" s="595"/>
      <c r="AR569" s="595"/>
      <c r="AS569" s="595"/>
      <c r="AT569" s="595"/>
      <c r="AU569" s="595"/>
      <c r="AV569" s="595"/>
      <c r="AW569" s="595"/>
      <c r="AX569" s="595"/>
      <c r="AY569" s="595"/>
      <c r="AZ569" s="595"/>
      <c r="BA569" s="595"/>
      <c r="BB569" s="595"/>
      <c r="BC569" s="595"/>
      <c r="BD569" s="486"/>
      <c r="BE569" s="486"/>
      <c r="BF569" s="486"/>
      <c r="BG569" s="486"/>
      <c r="BH569" s="486"/>
      <c r="BI569" s="486"/>
      <c r="BJ569" s="486"/>
      <c r="BK569" s="486"/>
      <c r="BL569" s="486"/>
      <c r="BM569" s="486"/>
      <c r="BN569" s="486"/>
      <c r="BO569" s="486"/>
      <c r="BP569" s="486"/>
      <c r="BQ569" s="486"/>
      <c r="BR569" s="486"/>
      <c r="BS569" s="486"/>
      <c r="BT569" s="487"/>
      <c r="BU569" s="488"/>
      <c r="BV569" s="488"/>
      <c r="BW569" s="488"/>
      <c r="BX569" s="488"/>
      <c r="BY569" s="488"/>
      <c r="BZ569" s="488"/>
      <c r="CA569" s="488"/>
      <c r="CB569" s="488"/>
      <c r="CC569" s="488"/>
      <c r="CD569" s="488"/>
      <c r="CE569" s="488"/>
      <c r="CF569" s="488"/>
      <c r="CG569" s="488"/>
      <c r="CH569" s="488"/>
      <c r="CI569" s="489"/>
      <c r="CJ569" s="490"/>
      <c r="CK569" s="491"/>
      <c r="CL569" s="491"/>
      <c r="CM569" s="491"/>
      <c r="CN569" s="491"/>
      <c r="CO569" s="491"/>
      <c r="CP569" s="491"/>
      <c r="CQ569" s="491"/>
      <c r="CR569" s="491"/>
      <c r="CS569" s="491"/>
      <c r="CT569" s="491"/>
      <c r="CU569" s="491"/>
      <c r="CV569" s="491"/>
      <c r="CW569" s="491"/>
      <c r="CX569" s="491"/>
      <c r="CY569" s="491"/>
      <c r="CZ569" s="492"/>
      <c r="DA569" s="107"/>
      <c r="DB569" s="107"/>
      <c r="DC569" s="333"/>
      <c r="DD569" s="342"/>
      <c r="DE569" s="342"/>
      <c r="DF569" s="226"/>
    </row>
    <row r="570" spans="1:110" ht="12.75" customHeight="1">
      <c r="A570" s="475"/>
      <c r="B570" s="475"/>
      <c r="C570" s="475"/>
      <c r="D570" s="475"/>
      <c r="E570" s="475"/>
      <c r="F570" s="475"/>
      <c r="G570" s="475"/>
      <c r="H570" s="476"/>
      <c r="I570" s="476"/>
      <c r="J570" s="476"/>
      <c r="K570" s="476"/>
      <c r="L570" s="476"/>
      <c r="M570" s="476"/>
      <c r="N570" s="476"/>
      <c r="O570" s="476"/>
      <c r="P570" s="476"/>
      <c r="Q570" s="476"/>
      <c r="R570" s="476"/>
      <c r="S570" s="476"/>
      <c r="T570" s="476"/>
      <c r="U570" s="476"/>
      <c r="V570" s="476"/>
      <c r="W570" s="476"/>
      <c r="X570" s="476"/>
      <c r="Y570" s="476"/>
      <c r="Z570" s="476"/>
      <c r="AA570" s="476"/>
      <c r="AB570" s="476"/>
      <c r="AC570" s="476"/>
      <c r="AD570" s="476"/>
      <c r="AE570" s="476"/>
      <c r="AF570" s="476"/>
      <c r="AG570" s="476"/>
      <c r="AH570" s="476"/>
      <c r="AI570" s="476"/>
      <c r="AJ570" s="476"/>
      <c r="AK570" s="476"/>
      <c r="AL570" s="476"/>
      <c r="AM570" s="476"/>
      <c r="AN570" s="476"/>
      <c r="AO570" s="476"/>
      <c r="AP570" s="476"/>
      <c r="AQ570" s="476"/>
      <c r="AR570" s="476"/>
      <c r="AS570" s="476"/>
      <c r="AT570" s="476"/>
      <c r="AU570" s="476"/>
      <c r="AV570" s="476"/>
      <c r="AW570" s="476"/>
      <c r="AX570" s="476"/>
      <c r="AY570" s="476"/>
      <c r="AZ570" s="476"/>
      <c r="BA570" s="476"/>
      <c r="BB570" s="476"/>
      <c r="BC570" s="476"/>
      <c r="BD570" s="478"/>
      <c r="BE570" s="479"/>
      <c r="BF570" s="479"/>
      <c r="BG570" s="479"/>
      <c r="BH570" s="479"/>
      <c r="BI570" s="479"/>
      <c r="BJ570" s="479"/>
      <c r="BK570" s="479"/>
      <c r="BL570" s="479"/>
      <c r="BM570" s="479"/>
      <c r="BN570" s="479"/>
      <c r="BO570" s="479"/>
      <c r="BP570" s="479"/>
      <c r="BQ570" s="479"/>
      <c r="BR570" s="479"/>
      <c r="BS570" s="480"/>
      <c r="BT570" s="478"/>
      <c r="BU570" s="479"/>
      <c r="BV570" s="479"/>
      <c r="BW570" s="479"/>
      <c r="BX570" s="479"/>
      <c r="BY570" s="479"/>
      <c r="BZ570" s="479"/>
      <c r="CA570" s="479"/>
      <c r="CB570" s="479"/>
      <c r="CC570" s="479"/>
      <c r="CD570" s="479"/>
      <c r="CE570" s="479"/>
      <c r="CF570" s="479"/>
      <c r="CG570" s="479"/>
      <c r="CH570" s="479"/>
      <c r="CI570" s="480"/>
      <c r="CJ570" s="481"/>
      <c r="CK570" s="482"/>
      <c r="CL570" s="482"/>
      <c r="CM570" s="482"/>
      <c r="CN570" s="482"/>
      <c r="CO570" s="482"/>
      <c r="CP570" s="482"/>
      <c r="CQ570" s="482"/>
      <c r="CR570" s="482"/>
      <c r="CS570" s="482"/>
      <c r="CT570" s="482"/>
      <c r="CU570" s="482"/>
      <c r="CV570" s="482"/>
      <c r="CW570" s="482"/>
      <c r="CX570" s="482"/>
      <c r="CY570" s="482"/>
      <c r="CZ570" s="483"/>
      <c r="DA570" s="107"/>
      <c r="DB570" s="107"/>
      <c r="DC570" s="389">
        <f>SUM(DC566:DC568)</f>
        <v>2491134.8699999996</v>
      </c>
      <c r="DD570" s="342"/>
      <c r="DE570" s="342"/>
      <c r="DF570" s="226"/>
    </row>
    <row r="571" spans="1:113" ht="12.75" customHeight="1">
      <c r="A571" s="111"/>
      <c r="B571" s="111"/>
      <c r="C571" s="111"/>
      <c r="D571" s="111"/>
      <c r="E571" s="111"/>
      <c r="F571" s="111"/>
      <c r="G571" s="111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  <c r="AY571" s="112"/>
      <c r="AZ571" s="112"/>
      <c r="BA571" s="112"/>
      <c r="BB571" s="112"/>
      <c r="BC571" s="112"/>
      <c r="BD571" s="113"/>
      <c r="BE571" s="113"/>
      <c r="BF571" s="113"/>
      <c r="BG571" s="113"/>
      <c r="BH571" s="113"/>
      <c r="BI571" s="113"/>
      <c r="BJ571" s="113"/>
      <c r="BK571" s="113"/>
      <c r="BL571" s="113"/>
      <c r="BM571" s="113"/>
      <c r="BN571" s="113"/>
      <c r="BO571" s="113"/>
      <c r="BP571" s="113"/>
      <c r="BQ571" s="113"/>
      <c r="BR571" s="113"/>
      <c r="BS571" s="113"/>
      <c r="BT571" s="113"/>
      <c r="BU571" s="113"/>
      <c r="BV571" s="113"/>
      <c r="BW571" s="113"/>
      <c r="BX571" s="113"/>
      <c r="BY571" s="113"/>
      <c r="BZ571" s="113"/>
      <c r="CA571" s="113"/>
      <c r="CB571" s="113"/>
      <c r="CC571" s="113"/>
      <c r="CD571" s="113"/>
      <c r="CE571" s="113"/>
      <c r="CF571" s="113"/>
      <c r="CG571" s="113"/>
      <c r="CH571" s="113"/>
      <c r="CI571" s="113"/>
      <c r="CJ571" s="163"/>
      <c r="CK571" s="163"/>
      <c r="CL571" s="163"/>
      <c r="CM571" s="163"/>
      <c r="CN571" s="163"/>
      <c r="CO571" s="163"/>
      <c r="CP571" s="163"/>
      <c r="CQ571" s="163"/>
      <c r="CR571" s="163"/>
      <c r="CS571" s="163"/>
      <c r="CT571" s="163"/>
      <c r="CU571" s="163"/>
      <c r="CV571" s="163"/>
      <c r="CW571" s="163"/>
      <c r="CX571" s="163"/>
      <c r="CY571" s="163"/>
      <c r="CZ571" s="163"/>
      <c r="DA571" s="107"/>
      <c r="DB571" s="107" t="s">
        <v>3033</v>
      </c>
      <c r="DC571" s="342"/>
      <c r="DD571" s="342"/>
      <c r="DE571" s="342"/>
      <c r="DF571" s="226">
        <f>CJ529</f>
        <v>11500</v>
      </c>
      <c r="DG571" s="226"/>
      <c r="DH571" s="226"/>
      <c r="DI571" s="226"/>
    </row>
    <row r="572" spans="1:113" ht="12.75" customHeight="1">
      <c r="A572" s="519" t="s">
        <v>439</v>
      </c>
      <c r="B572" s="519"/>
      <c r="C572" s="519"/>
      <c r="D572" s="519"/>
      <c r="E572" s="519"/>
      <c r="F572" s="519"/>
      <c r="G572" s="519"/>
      <c r="H572" s="519"/>
      <c r="I572" s="519"/>
      <c r="J572" s="519"/>
      <c r="K572" s="519"/>
      <c r="L572" s="519"/>
      <c r="M572" s="519"/>
      <c r="N572" s="519"/>
      <c r="O572" s="519"/>
      <c r="P572" s="519"/>
      <c r="Q572" s="519"/>
      <c r="R572" s="519"/>
      <c r="S572" s="519"/>
      <c r="T572" s="519"/>
      <c r="U572" s="519"/>
      <c r="V572" s="519"/>
      <c r="W572" s="519"/>
      <c r="X572" s="519"/>
      <c r="Y572" s="519"/>
      <c r="Z572" s="519"/>
      <c r="AA572" s="519"/>
      <c r="AB572" s="519"/>
      <c r="AC572" s="519"/>
      <c r="AD572" s="519"/>
      <c r="AE572" s="519"/>
      <c r="AF572" s="519"/>
      <c r="AG572" s="519"/>
      <c r="AH572" s="519"/>
      <c r="AI572" s="519"/>
      <c r="AJ572" s="519"/>
      <c r="AK572" s="519"/>
      <c r="AL572" s="519"/>
      <c r="AM572" s="519"/>
      <c r="AN572" s="519"/>
      <c r="AO572" s="519"/>
      <c r="AP572" s="519"/>
      <c r="AQ572" s="519"/>
      <c r="AR572" s="519"/>
      <c r="AS572" s="519"/>
      <c r="AT572" s="519"/>
      <c r="AU572" s="519"/>
      <c r="AV572" s="519"/>
      <c r="AW572" s="519"/>
      <c r="AX572" s="519"/>
      <c r="AY572" s="519"/>
      <c r="AZ572" s="519"/>
      <c r="BA572" s="519"/>
      <c r="BB572" s="519"/>
      <c r="BC572" s="519"/>
      <c r="BD572" s="519"/>
      <c r="BE572" s="519"/>
      <c r="BF572" s="519"/>
      <c r="BG572" s="519"/>
      <c r="BH572" s="519"/>
      <c r="BI572" s="519"/>
      <c r="BJ572" s="519"/>
      <c r="BK572" s="519"/>
      <c r="BL572" s="519"/>
      <c r="BM572" s="519"/>
      <c r="BN572" s="519"/>
      <c r="BO572" s="519"/>
      <c r="BP572" s="519"/>
      <c r="BQ572" s="519"/>
      <c r="BR572" s="519"/>
      <c r="BS572" s="519"/>
      <c r="BT572" s="519"/>
      <c r="BU572" s="519"/>
      <c r="BV572" s="519"/>
      <c r="BW572" s="519"/>
      <c r="BX572" s="519"/>
      <c r="BY572" s="519"/>
      <c r="BZ572" s="519"/>
      <c r="CA572" s="519"/>
      <c r="CB572" s="519"/>
      <c r="CC572" s="519"/>
      <c r="CD572" s="519"/>
      <c r="CE572" s="519"/>
      <c r="CF572" s="519"/>
      <c r="CG572" s="519"/>
      <c r="CH572" s="519"/>
      <c r="CI572" s="519"/>
      <c r="CJ572" s="519"/>
      <c r="CK572" s="519"/>
      <c r="CL572" s="519"/>
      <c r="CM572" s="519"/>
      <c r="CN572" s="519"/>
      <c r="CO572" s="519"/>
      <c r="CP572" s="519"/>
      <c r="CQ572" s="519"/>
      <c r="CR572" s="519"/>
      <c r="CS572" s="519"/>
      <c r="CT572" s="519"/>
      <c r="CU572" s="519"/>
      <c r="CV572" s="519"/>
      <c r="CW572" s="519"/>
      <c r="CX572" s="519"/>
      <c r="CY572" s="519"/>
      <c r="CZ572" s="519"/>
      <c r="DA572" s="519"/>
      <c r="DB572" s="107">
        <v>7500</v>
      </c>
      <c r="DC572" s="342">
        <f>CJ430</f>
        <v>5322</v>
      </c>
      <c r="DD572" s="342"/>
      <c r="DE572" s="342"/>
      <c r="DF572" s="226"/>
      <c r="DG572" s="226"/>
      <c r="DH572" s="226"/>
      <c r="DI572" s="226"/>
    </row>
    <row r="573" spans="1:112" ht="12.75" customHeight="1">
      <c r="A573" s="519" t="s">
        <v>440</v>
      </c>
      <c r="B573" s="519"/>
      <c r="C573" s="519"/>
      <c r="D573" s="519"/>
      <c r="E573" s="519"/>
      <c r="F573" s="519"/>
      <c r="G573" s="519"/>
      <c r="H573" s="519"/>
      <c r="I573" s="519"/>
      <c r="J573" s="519"/>
      <c r="K573" s="519"/>
      <c r="L573" s="519"/>
      <c r="M573" s="519"/>
      <c r="N573" s="519"/>
      <c r="O573" s="519"/>
      <c r="P573" s="519"/>
      <c r="Q573" s="519"/>
      <c r="R573" s="519"/>
      <c r="S573" s="519"/>
      <c r="T573" s="519"/>
      <c r="U573" s="519"/>
      <c r="V573" s="519"/>
      <c r="W573" s="519"/>
      <c r="X573" s="519"/>
      <c r="Y573" s="519"/>
      <c r="Z573" s="519"/>
      <c r="AA573" s="519"/>
      <c r="AB573" s="519"/>
      <c r="AC573" s="519"/>
      <c r="AD573" s="519"/>
      <c r="AE573" s="519"/>
      <c r="AF573" s="519"/>
      <c r="AG573" s="519"/>
      <c r="AH573" s="519"/>
      <c r="AI573" s="519"/>
      <c r="AJ573" s="519"/>
      <c r="AK573" s="519"/>
      <c r="AL573" s="519"/>
      <c r="AM573" s="519"/>
      <c r="AN573" s="519"/>
      <c r="AO573" s="519"/>
      <c r="AP573" s="519"/>
      <c r="AQ573" s="519"/>
      <c r="AR573" s="519"/>
      <c r="AS573" s="519"/>
      <c r="AT573" s="519"/>
      <c r="AU573" s="519"/>
      <c r="AV573" s="519"/>
      <c r="AW573" s="519"/>
      <c r="AX573" s="519"/>
      <c r="AY573" s="519"/>
      <c r="AZ573" s="519"/>
      <c r="BA573" s="519"/>
      <c r="BB573" s="519"/>
      <c r="BC573" s="519"/>
      <c r="BD573" s="519"/>
      <c r="BE573" s="519"/>
      <c r="BF573" s="519"/>
      <c r="BG573" s="519"/>
      <c r="BH573" s="519"/>
      <c r="BI573" s="519"/>
      <c r="BJ573" s="519"/>
      <c r="BK573" s="519"/>
      <c r="BL573" s="519"/>
      <c r="BM573" s="519"/>
      <c r="BN573" s="519"/>
      <c r="BO573" s="519"/>
      <c r="BP573" s="519"/>
      <c r="BQ573" s="519"/>
      <c r="BR573" s="519"/>
      <c r="BS573" s="519"/>
      <c r="BT573" s="519"/>
      <c r="BU573" s="519"/>
      <c r="BV573" s="519"/>
      <c r="BW573" s="519"/>
      <c r="BX573" s="519"/>
      <c r="BY573" s="519"/>
      <c r="BZ573" s="519"/>
      <c r="CA573" s="519"/>
      <c r="CB573" s="519"/>
      <c r="CC573" s="519"/>
      <c r="CD573" s="519"/>
      <c r="CE573" s="519"/>
      <c r="CF573" s="519"/>
      <c r="CG573" s="519"/>
      <c r="CH573" s="519"/>
      <c r="CI573" s="519"/>
      <c r="CJ573" s="519"/>
      <c r="CK573" s="519"/>
      <c r="CL573" s="519"/>
      <c r="CM573" s="519"/>
      <c r="CN573" s="519"/>
      <c r="CO573" s="519"/>
      <c r="CP573" s="519"/>
      <c r="CQ573" s="519"/>
      <c r="CR573" s="519"/>
      <c r="CS573" s="519"/>
      <c r="CT573" s="519"/>
      <c r="CU573" s="519"/>
      <c r="CV573" s="519"/>
      <c r="CW573" s="519"/>
      <c r="CX573" s="519"/>
      <c r="CY573" s="519"/>
      <c r="CZ573" s="519"/>
      <c r="DA573" s="519"/>
      <c r="DB573" s="107" t="s">
        <v>3038</v>
      </c>
      <c r="DC573" s="342"/>
      <c r="DD573" s="342"/>
      <c r="DE573" s="342"/>
      <c r="DF573" s="226">
        <f>CJ438</f>
        <v>0</v>
      </c>
      <c r="DG573" s="226"/>
      <c r="DH573" s="226"/>
    </row>
    <row r="574" spans="1:109" ht="12.75" customHeight="1">
      <c r="A574" s="519" t="s">
        <v>343</v>
      </c>
      <c r="B574" s="519"/>
      <c r="C574" s="519"/>
      <c r="D574" s="519"/>
      <c r="E574" s="519"/>
      <c r="F574" s="519"/>
      <c r="G574" s="519"/>
      <c r="H574" s="519"/>
      <c r="I574" s="519"/>
      <c r="J574" s="519"/>
      <c r="K574" s="519"/>
      <c r="L574" s="519"/>
      <c r="M574" s="519"/>
      <c r="N574" s="519"/>
      <c r="O574" s="519"/>
      <c r="P574" s="519"/>
      <c r="Q574" s="519"/>
      <c r="R574" s="519"/>
      <c r="S574" s="519"/>
      <c r="T574" s="519"/>
      <c r="U574" s="519"/>
      <c r="V574" s="519"/>
      <c r="W574" s="519"/>
      <c r="X574" s="519"/>
      <c r="Y574" s="519"/>
      <c r="Z574" s="519"/>
      <c r="AA574" s="519"/>
      <c r="AB574" s="519"/>
      <c r="AC574" s="519"/>
      <c r="AD574" s="519"/>
      <c r="AE574" s="519"/>
      <c r="AF574" s="519"/>
      <c r="AG574" s="519"/>
      <c r="AH574" s="519"/>
      <c r="AI574" s="519"/>
      <c r="AJ574" s="519"/>
      <c r="AK574" s="519"/>
      <c r="AL574" s="519"/>
      <c r="AM574" s="519"/>
      <c r="AN574" s="519"/>
      <c r="AO574" s="519"/>
      <c r="AP574" s="519"/>
      <c r="AQ574" s="519"/>
      <c r="AR574" s="519"/>
      <c r="AS574" s="519"/>
      <c r="AT574" s="519"/>
      <c r="AU574" s="519"/>
      <c r="AV574" s="519"/>
      <c r="AW574" s="519"/>
      <c r="AX574" s="519"/>
      <c r="AY574" s="519"/>
      <c r="AZ574" s="519"/>
      <c r="BA574" s="519"/>
      <c r="BB574" s="519"/>
      <c r="BC574" s="519"/>
      <c r="BD574" s="519"/>
      <c r="BE574" s="519"/>
      <c r="BF574" s="519"/>
      <c r="BG574" s="519"/>
      <c r="BH574" s="519"/>
      <c r="BI574" s="519"/>
      <c r="BJ574" s="519"/>
      <c r="BK574" s="519"/>
      <c r="BL574" s="519"/>
      <c r="BM574" s="519"/>
      <c r="BN574" s="519"/>
      <c r="BO574" s="519"/>
      <c r="BP574" s="519"/>
      <c r="BQ574" s="519"/>
      <c r="BR574" s="519"/>
      <c r="BS574" s="519"/>
      <c r="BT574" s="519"/>
      <c r="BU574" s="519"/>
      <c r="BV574" s="519"/>
      <c r="BW574" s="519"/>
      <c r="BX574" s="519"/>
      <c r="BY574" s="519"/>
      <c r="BZ574" s="519"/>
      <c r="CA574" s="519"/>
      <c r="CB574" s="519"/>
      <c r="CC574" s="519"/>
      <c r="CD574" s="519"/>
      <c r="CE574" s="519"/>
      <c r="CF574" s="519"/>
      <c r="CG574" s="519"/>
      <c r="CH574" s="519"/>
      <c r="CI574" s="519"/>
      <c r="CJ574" s="519"/>
      <c r="CK574" s="519"/>
      <c r="CL574" s="519"/>
      <c r="CM574" s="519"/>
      <c r="CN574" s="519"/>
      <c r="CO574" s="519"/>
      <c r="CP574" s="519"/>
      <c r="CQ574" s="519"/>
      <c r="CR574" s="519"/>
      <c r="CS574" s="519"/>
      <c r="CT574" s="519"/>
      <c r="CU574" s="519"/>
      <c r="CV574" s="519"/>
      <c r="CW574" s="519"/>
      <c r="CX574" s="519"/>
      <c r="CY574" s="519"/>
      <c r="CZ574" s="519"/>
      <c r="DA574" s="519"/>
      <c r="DB574" s="107"/>
      <c r="DC574" s="107"/>
      <c r="DD574" s="107"/>
      <c r="DE574" s="107"/>
    </row>
    <row r="575" spans="1:109" ht="1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7"/>
      <c r="AV575" s="107"/>
      <c r="AW575" s="107"/>
      <c r="AX575" s="107"/>
      <c r="AY575" s="107"/>
      <c r="AZ575" s="107"/>
      <c r="BA575" s="107"/>
      <c r="BB575" s="107"/>
      <c r="BC575" s="107"/>
      <c r="BD575" s="107"/>
      <c r="BE575" s="107"/>
      <c r="BF575" s="107"/>
      <c r="BG575" s="107"/>
      <c r="BH575" s="107"/>
      <c r="BI575" s="107"/>
      <c r="BJ575" s="107"/>
      <c r="BK575" s="107"/>
      <c r="BL575" s="107"/>
      <c r="BM575" s="107"/>
      <c r="BN575" s="107"/>
      <c r="BO575" s="107"/>
      <c r="BP575" s="107"/>
      <c r="BQ575" s="107"/>
      <c r="BR575" s="107"/>
      <c r="BS575" s="107"/>
      <c r="BT575" s="107"/>
      <c r="BU575" s="107"/>
      <c r="BV575" s="107"/>
      <c r="BW575" s="107"/>
      <c r="BX575" s="107"/>
      <c r="BY575" s="107"/>
      <c r="BZ575" s="107"/>
      <c r="CA575" s="107"/>
      <c r="CB575" s="107"/>
      <c r="CC575" s="107"/>
      <c r="CD575" s="107"/>
      <c r="CE575" s="107"/>
      <c r="CF575" s="107"/>
      <c r="CG575" s="107"/>
      <c r="CH575" s="107"/>
      <c r="CI575" s="107"/>
      <c r="CJ575" s="107"/>
      <c r="CK575" s="107"/>
      <c r="CL575" s="107"/>
      <c r="CM575" s="107"/>
      <c r="CN575" s="107"/>
      <c r="CO575" s="107"/>
      <c r="CP575" s="107"/>
      <c r="CQ575" s="107"/>
      <c r="CR575" s="107"/>
      <c r="CS575" s="107"/>
      <c r="CT575" s="107"/>
      <c r="CU575" s="107"/>
      <c r="CV575" s="107"/>
      <c r="CW575" s="107"/>
      <c r="CX575" s="107"/>
      <c r="CY575" s="107"/>
      <c r="CZ575" s="107"/>
      <c r="DA575" s="107"/>
      <c r="DB575" s="107"/>
      <c r="DC575" s="107"/>
      <c r="DD575" s="107"/>
      <c r="DE575" s="107"/>
    </row>
    <row r="576" spans="1:109" ht="27" customHeight="1">
      <c r="A576" s="511" t="s">
        <v>202</v>
      </c>
      <c r="B576" s="511"/>
      <c r="C576" s="511"/>
      <c r="D576" s="511"/>
      <c r="E576" s="511"/>
      <c r="F576" s="511"/>
      <c r="G576" s="511"/>
      <c r="H576" s="511" t="s">
        <v>260</v>
      </c>
      <c r="I576" s="511"/>
      <c r="J576" s="511"/>
      <c r="K576" s="511"/>
      <c r="L576" s="511"/>
      <c r="M576" s="511"/>
      <c r="N576" s="511"/>
      <c r="O576" s="511"/>
      <c r="P576" s="511"/>
      <c r="Q576" s="511"/>
      <c r="R576" s="511"/>
      <c r="S576" s="511"/>
      <c r="T576" s="511"/>
      <c r="U576" s="511"/>
      <c r="V576" s="511"/>
      <c r="W576" s="511"/>
      <c r="X576" s="511"/>
      <c r="Y576" s="511"/>
      <c r="Z576" s="511"/>
      <c r="AA576" s="511"/>
      <c r="AB576" s="511"/>
      <c r="AC576" s="511"/>
      <c r="AD576" s="511"/>
      <c r="AE576" s="511"/>
      <c r="AF576" s="511"/>
      <c r="AG576" s="511"/>
      <c r="AH576" s="511"/>
      <c r="AI576" s="511"/>
      <c r="AJ576" s="511"/>
      <c r="AK576" s="511"/>
      <c r="AL576" s="511"/>
      <c r="AM576" s="511"/>
      <c r="AN576" s="511"/>
      <c r="AO576" s="511"/>
      <c r="AP576" s="511"/>
      <c r="AQ576" s="511"/>
      <c r="AR576" s="511"/>
      <c r="AS576" s="511"/>
      <c r="AT576" s="511"/>
      <c r="AU576" s="511"/>
      <c r="AV576" s="511"/>
      <c r="AW576" s="511"/>
      <c r="AX576" s="511"/>
      <c r="AY576" s="511"/>
      <c r="AZ576" s="511"/>
      <c r="BA576" s="511"/>
      <c r="BB576" s="511"/>
      <c r="BC576" s="511"/>
      <c r="BD576" s="511" t="s">
        <v>319</v>
      </c>
      <c r="BE576" s="511"/>
      <c r="BF576" s="511"/>
      <c r="BG576" s="511"/>
      <c r="BH576" s="511"/>
      <c r="BI576" s="511"/>
      <c r="BJ576" s="511"/>
      <c r="BK576" s="511"/>
      <c r="BL576" s="511"/>
      <c r="BM576" s="511"/>
      <c r="BN576" s="511"/>
      <c r="BO576" s="511"/>
      <c r="BP576" s="511"/>
      <c r="BQ576" s="511"/>
      <c r="BR576" s="511"/>
      <c r="BS576" s="511"/>
      <c r="BT576" s="513" t="s">
        <v>389</v>
      </c>
      <c r="BU576" s="514"/>
      <c r="BV576" s="514"/>
      <c r="BW576" s="514"/>
      <c r="BX576" s="514"/>
      <c r="BY576" s="514"/>
      <c r="BZ576" s="514"/>
      <c r="CA576" s="514"/>
      <c r="CB576" s="514"/>
      <c r="CC576" s="514"/>
      <c r="CD576" s="514"/>
      <c r="CE576" s="514"/>
      <c r="CF576" s="514"/>
      <c r="CG576" s="514"/>
      <c r="CH576" s="514"/>
      <c r="CI576" s="515"/>
      <c r="CJ576" s="513" t="s">
        <v>390</v>
      </c>
      <c r="CK576" s="514"/>
      <c r="CL576" s="514"/>
      <c r="CM576" s="514"/>
      <c r="CN576" s="514"/>
      <c r="CO576" s="514"/>
      <c r="CP576" s="514"/>
      <c r="CQ576" s="514"/>
      <c r="CR576" s="514"/>
      <c r="CS576" s="514"/>
      <c r="CT576" s="514"/>
      <c r="CU576" s="514"/>
      <c r="CV576" s="514"/>
      <c r="CW576" s="514"/>
      <c r="CX576" s="514"/>
      <c r="CY576" s="514"/>
      <c r="CZ576" s="515"/>
      <c r="DA576" s="107"/>
      <c r="DB576" s="107"/>
      <c r="DC576" s="107"/>
      <c r="DD576" s="107"/>
      <c r="DE576" s="107"/>
    </row>
    <row r="577" spans="1:109" ht="15">
      <c r="A577" s="512"/>
      <c r="B577" s="512"/>
      <c r="C577" s="512"/>
      <c r="D577" s="512"/>
      <c r="E577" s="512"/>
      <c r="F577" s="512"/>
      <c r="G577" s="512"/>
      <c r="H577" s="512">
        <v>1</v>
      </c>
      <c r="I577" s="512"/>
      <c r="J577" s="512"/>
      <c r="K577" s="512"/>
      <c r="L577" s="512"/>
      <c r="M577" s="512"/>
      <c r="N577" s="512"/>
      <c r="O577" s="512"/>
      <c r="P577" s="512"/>
      <c r="Q577" s="512"/>
      <c r="R577" s="512"/>
      <c r="S577" s="512"/>
      <c r="T577" s="512"/>
      <c r="U577" s="512"/>
      <c r="V577" s="512"/>
      <c r="W577" s="512"/>
      <c r="X577" s="512"/>
      <c r="Y577" s="512"/>
      <c r="Z577" s="512"/>
      <c r="AA577" s="512"/>
      <c r="AB577" s="512"/>
      <c r="AC577" s="512"/>
      <c r="AD577" s="512"/>
      <c r="AE577" s="512"/>
      <c r="AF577" s="512"/>
      <c r="AG577" s="512"/>
      <c r="AH577" s="512"/>
      <c r="AI577" s="512"/>
      <c r="AJ577" s="512"/>
      <c r="AK577" s="512"/>
      <c r="AL577" s="512"/>
      <c r="AM577" s="512"/>
      <c r="AN577" s="512"/>
      <c r="AO577" s="512"/>
      <c r="AP577" s="512"/>
      <c r="AQ577" s="512"/>
      <c r="AR577" s="512"/>
      <c r="AS577" s="512"/>
      <c r="AT577" s="512"/>
      <c r="AU577" s="512"/>
      <c r="AV577" s="512"/>
      <c r="AW577" s="512"/>
      <c r="AX577" s="512"/>
      <c r="AY577" s="512"/>
      <c r="AZ577" s="512"/>
      <c r="BA577" s="512"/>
      <c r="BB577" s="512"/>
      <c r="BC577" s="512"/>
      <c r="BD577" s="512">
        <v>2</v>
      </c>
      <c r="BE577" s="512"/>
      <c r="BF577" s="512"/>
      <c r="BG577" s="512"/>
      <c r="BH577" s="512"/>
      <c r="BI577" s="512"/>
      <c r="BJ577" s="512"/>
      <c r="BK577" s="512"/>
      <c r="BL577" s="512"/>
      <c r="BM577" s="512"/>
      <c r="BN577" s="512"/>
      <c r="BO577" s="512"/>
      <c r="BP577" s="512"/>
      <c r="BQ577" s="512"/>
      <c r="BR577" s="512"/>
      <c r="BS577" s="512"/>
      <c r="BT577" s="516">
        <v>3</v>
      </c>
      <c r="BU577" s="517"/>
      <c r="BV577" s="517"/>
      <c r="BW577" s="517"/>
      <c r="BX577" s="517"/>
      <c r="BY577" s="517"/>
      <c r="BZ577" s="517"/>
      <c r="CA577" s="517"/>
      <c r="CB577" s="517"/>
      <c r="CC577" s="517"/>
      <c r="CD577" s="517"/>
      <c r="CE577" s="517"/>
      <c r="CF577" s="517"/>
      <c r="CG577" s="517"/>
      <c r="CH577" s="517"/>
      <c r="CI577" s="518"/>
      <c r="CJ577" s="516">
        <v>4</v>
      </c>
      <c r="CK577" s="517"/>
      <c r="CL577" s="517"/>
      <c r="CM577" s="517"/>
      <c r="CN577" s="517"/>
      <c r="CO577" s="517"/>
      <c r="CP577" s="517"/>
      <c r="CQ577" s="517"/>
      <c r="CR577" s="517"/>
      <c r="CS577" s="517"/>
      <c r="CT577" s="517"/>
      <c r="CU577" s="517"/>
      <c r="CV577" s="517"/>
      <c r="CW577" s="517"/>
      <c r="CX577" s="517"/>
      <c r="CY577" s="517"/>
      <c r="CZ577" s="518"/>
      <c r="DA577" s="107"/>
      <c r="DB577" s="107"/>
      <c r="DC577" s="107"/>
      <c r="DD577" s="107"/>
      <c r="DE577" s="107"/>
    </row>
    <row r="578" spans="1:109" ht="15">
      <c r="A578" s="475"/>
      <c r="B578" s="475"/>
      <c r="C578" s="475"/>
      <c r="D578" s="475"/>
      <c r="E578" s="475"/>
      <c r="F578" s="475"/>
      <c r="G578" s="475"/>
      <c r="H578" s="547"/>
      <c r="I578" s="547"/>
      <c r="J578" s="547"/>
      <c r="K578" s="547"/>
      <c r="L578" s="547"/>
      <c r="M578" s="547"/>
      <c r="N578" s="547"/>
      <c r="O578" s="547"/>
      <c r="P578" s="547"/>
      <c r="Q578" s="547"/>
      <c r="R578" s="547"/>
      <c r="S578" s="547"/>
      <c r="T578" s="547"/>
      <c r="U578" s="547"/>
      <c r="V578" s="547"/>
      <c r="W578" s="547"/>
      <c r="X578" s="547"/>
      <c r="Y578" s="547"/>
      <c r="Z578" s="547"/>
      <c r="AA578" s="547"/>
      <c r="AB578" s="547"/>
      <c r="AC578" s="547"/>
      <c r="AD578" s="547"/>
      <c r="AE578" s="547"/>
      <c r="AF578" s="547"/>
      <c r="AG578" s="547"/>
      <c r="AH578" s="547"/>
      <c r="AI578" s="547"/>
      <c r="AJ578" s="547"/>
      <c r="AK578" s="547"/>
      <c r="AL578" s="547"/>
      <c r="AM578" s="547"/>
      <c r="AN578" s="547"/>
      <c r="AO578" s="547"/>
      <c r="AP578" s="547"/>
      <c r="AQ578" s="547"/>
      <c r="AR578" s="547"/>
      <c r="AS578" s="547"/>
      <c r="AT578" s="547"/>
      <c r="AU578" s="547"/>
      <c r="AV578" s="547"/>
      <c r="AW578" s="547"/>
      <c r="AX578" s="547"/>
      <c r="AY578" s="547"/>
      <c r="AZ578" s="547"/>
      <c r="BA578" s="547"/>
      <c r="BB578" s="547"/>
      <c r="BC578" s="547"/>
      <c r="BD578" s="478"/>
      <c r="BE578" s="479"/>
      <c r="BF578" s="479"/>
      <c r="BG578" s="479"/>
      <c r="BH578" s="479"/>
      <c r="BI578" s="479"/>
      <c r="BJ578" s="479"/>
      <c r="BK578" s="479"/>
      <c r="BL578" s="479"/>
      <c r="BM578" s="479"/>
      <c r="BN578" s="479"/>
      <c r="BO578" s="479"/>
      <c r="BP578" s="479"/>
      <c r="BQ578" s="479"/>
      <c r="BR578" s="479"/>
      <c r="BS578" s="480"/>
      <c r="BT578" s="478"/>
      <c r="BU578" s="479"/>
      <c r="BV578" s="479"/>
      <c r="BW578" s="479"/>
      <c r="BX578" s="479"/>
      <c r="BY578" s="479"/>
      <c r="BZ578" s="479"/>
      <c r="CA578" s="479"/>
      <c r="CB578" s="479"/>
      <c r="CC578" s="479"/>
      <c r="CD578" s="479"/>
      <c r="CE578" s="479"/>
      <c r="CF578" s="479"/>
      <c r="CG578" s="479"/>
      <c r="CH578" s="479"/>
      <c r="CI578" s="480"/>
      <c r="CJ578" s="478"/>
      <c r="CK578" s="479"/>
      <c r="CL578" s="479"/>
      <c r="CM578" s="479"/>
      <c r="CN578" s="479"/>
      <c r="CO578" s="479"/>
      <c r="CP578" s="479"/>
      <c r="CQ578" s="479"/>
      <c r="CR578" s="479"/>
      <c r="CS578" s="479"/>
      <c r="CT578" s="479"/>
      <c r="CU578" s="479"/>
      <c r="CV578" s="479"/>
      <c r="CW578" s="479"/>
      <c r="CX578" s="479"/>
      <c r="CY578" s="479"/>
      <c r="CZ578" s="480"/>
      <c r="DA578" s="107"/>
      <c r="DB578" s="107"/>
      <c r="DC578" s="107"/>
      <c r="DD578" s="107"/>
      <c r="DE578" s="107"/>
    </row>
    <row r="579" spans="1:109" ht="12.75" customHeight="1">
      <c r="A579" s="475"/>
      <c r="B579" s="475"/>
      <c r="C579" s="475"/>
      <c r="D579" s="475"/>
      <c r="E579" s="475"/>
      <c r="F579" s="475"/>
      <c r="G579" s="475"/>
      <c r="H579" s="476"/>
      <c r="I579" s="476"/>
      <c r="J579" s="476"/>
      <c r="K579" s="476"/>
      <c r="L579" s="476"/>
      <c r="M579" s="476"/>
      <c r="N579" s="476"/>
      <c r="O579" s="476"/>
      <c r="P579" s="476"/>
      <c r="Q579" s="476"/>
      <c r="R579" s="476"/>
      <c r="S579" s="476"/>
      <c r="T579" s="476"/>
      <c r="U579" s="476"/>
      <c r="V579" s="476"/>
      <c r="W579" s="476"/>
      <c r="X579" s="476"/>
      <c r="Y579" s="476"/>
      <c r="Z579" s="476"/>
      <c r="AA579" s="476"/>
      <c r="AB579" s="476"/>
      <c r="AC579" s="476"/>
      <c r="AD579" s="476"/>
      <c r="AE579" s="476"/>
      <c r="AF579" s="476"/>
      <c r="AG579" s="476"/>
      <c r="AH579" s="476"/>
      <c r="AI579" s="476"/>
      <c r="AJ579" s="476"/>
      <c r="AK579" s="476"/>
      <c r="AL579" s="476"/>
      <c r="AM579" s="476"/>
      <c r="AN579" s="476"/>
      <c r="AO579" s="476"/>
      <c r="AP579" s="476"/>
      <c r="AQ579" s="476"/>
      <c r="AR579" s="476"/>
      <c r="AS579" s="476"/>
      <c r="AT579" s="476"/>
      <c r="AU579" s="476"/>
      <c r="AV579" s="476"/>
      <c r="AW579" s="476"/>
      <c r="AX579" s="476"/>
      <c r="AY579" s="476"/>
      <c r="AZ579" s="476"/>
      <c r="BA579" s="476"/>
      <c r="BB579" s="476"/>
      <c r="BC579" s="476"/>
      <c r="BD579" s="477"/>
      <c r="BE579" s="477"/>
      <c r="BF579" s="477"/>
      <c r="BG579" s="477"/>
      <c r="BH579" s="477"/>
      <c r="BI579" s="477"/>
      <c r="BJ579" s="477"/>
      <c r="BK579" s="477"/>
      <c r="BL579" s="477"/>
      <c r="BM579" s="477"/>
      <c r="BN579" s="477"/>
      <c r="BO579" s="477"/>
      <c r="BP579" s="477"/>
      <c r="BQ579" s="477"/>
      <c r="BR579" s="477"/>
      <c r="BS579" s="477"/>
      <c r="BT579" s="478"/>
      <c r="BU579" s="479"/>
      <c r="BV579" s="479"/>
      <c r="BW579" s="479"/>
      <c r="BX579" s="479"/>
      <c r="BY579" s="479"/>
      <c r="BZ579" s="479"/>
      <c r="CA579" s="479"/>
      <c r="CB579" s="479"/>
      <c r="CC579" s="479"/>
      <c r="CD579" s="479"/>
      <c r="CE579" s="479"/>
      <c r="CF579" s="479"/>
      <c r="CG579" s="479"/>
      <c r="CH579" s="479"/>
      <c r="CI579" s="480"/>
      <c r="CJ579" s="481"/>
      <c r="CK579" s="482"/>
      <c r="CL579" s="482"/>
      <c r="CM579" s="482"/>
      <c r="CN579" s="482"/>
      <c r="CO579" s="482"/>
      <c r="CP579" s="482"/>
      <c r="CQ579" s="482"/>
      <c r="CR579" s="482"/>
      <c r="CS579" s="482"/>
      <c r="CT579" s="482"/>
      <c r="CU579" s="482"/>
      <c r="CV579" s="482"/>
      <c r="CW579" s="482"/>
      <c r="CX579" s="482"/>
      <c r="CY579" s="482"/>
      <c r="CZ579" s="483"/>
      <c r="DA579" s="107"/>
      <c r="DB579" s="107"/>
      <c r="DC579" s="107"/>
      <c r="DD579" s="107"/>
      <c r="DE579" s="107"/>
    </row>
    <row r="580" spans="1:109" ht="12.75" customHeight="1">
      <c r="A580" s="111"/>
      <c r="B580" s="111"/>
      <c r="C580" s="111"/>
      <c r="D580" s="111"/>
      <c r="E580" s="111"/>
      <c r="F580" s="111"/>
      <c r="G580" s="111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3"/>
      <c r="BE580" s="113"/>
      <c r="BF580" s="113"/>
      <c r="BG580" s="113"/>
      <c r="BH580" s="113"/>
      <c r="BI580" s="113"/>
      <c r="BJ580" s="113"/>
      <c r="BK580" s="113"/>
      <c r="BL580" s="113"/>
      <c r="BM580" s="113"/>
      <c r="BN580" s="113"/>
      <c r="BO580" s="113"/>
      <c r="BP580" s="113"/>
      <c r="BQ580" s="113"/>
      <c r="BR580" s="113"/>
      <c r="BS580" s="113"/>
      <c r="BT580" s="113"/>
      <c r="BU580" s="113"/>
      <c r="BV580" s="113"/>
      <c r="BW580" s="113"/>
      <c r="BX580" s="113"/>
      <c r="BY580" s="113"/>
      <c r="BZ580" s="113"/>
      <c r="CA580" s="113"/>
      <c r="CB580" s="113"/>
      <c r="CC580" s="113"/>
      <c r="CD580" s="113"/>
      <c r="CE580" s="113"/>
      <c r="CF580" s="113"/>
      <c r="CG580" s="113"/>
      <c r="CH580" s="113"/>
      <c r="CI580" s="113"/>
      <c r="CJ580" s="163"/>
      <c r="CK580" s="163"/>
      <c r="CL580" s="163"/>
      <c r="CM580" s="163"/>
      <c r="CN580" s="163"/>
      <c r="CO580" s="163"/>
      <c r="CP580" s="163"/>
      <c r="CQ580" s="163"/>
      <c r="CR580" s="163"/>
      <c r="CS580" s="163"/>
      <c r="CT580" s="163"/>
      <c r="CU580" s="163"/>
      <c r="CV580" s="163"/>
      <c r="CW580" s="163"/>
      <c r="CX580" s="163"/>
      <c r="CY580" s="163"/>
      <c r="CZ580" s="163"/>
      <c r="DA580" s="107"/>
      <c r="DB580" s="107"/>
      <c r="DC580" s="107"/>
      <c r="DD580" s="107"/>
      <c r="DE580" s="107"/>
    </row>
    <row r="581" spans="1:109" ht="12.75" customHeight="1">
      <c r="A581" s="519" t="s">
        <v>439</v>
      </c>
      <c r="B581" s="519"/>
      <c r="C581" s="519"/>
      <c r="D581" s="519"/>
      <c r="E581" s="519"/>
      <c r="F581" s="519"/>
      <c r="G581" s="519"/>
      <c r="H581" s="519"/>
      <c r="I581" s="519"/>
      <c r="J581" s="519"/>
      <c r="K581" s="519"/>
      <c r="L581" s="519"/>
      <c r="M581" s="519"/>
      <c r="N581" s="519"/>
      <c r="O581" s="519"/>
      <c r="P581" s="519"/>
      <c r="Q581" s="519"/>
      <c r="R581" s="519"/>
      <c r="S581" s="519"/>
      <c r="T581" s="519"/>
      <c r="U581" s="519"/>
      <c r="V581" s="519"/>
      <c r="W581" s="519"/>
      <c r="X581" s="519"/>
      <c r="Y581" s="519"/>
      <c r="Z581" s="519"/>
      <c r="AA581" s="519"/>
      <c r="AB581" s="519"/>
      <c r="AC581" s="519"/>
      <c r="AD581" s="519"/>
      <c r="AE581" s="519"/>
      <c r="AF581" s="519"/>
      <c r="AG581" s="519"/>
      <c r="AH581" s="519"/>
      <c r="AI581" s="519"/>
      <c r="AJ581" s="519"/>
      <c r="AK581" s="519"/>
      <c r="AL581" s="519"/>
      <c r="AM581" s="519"/>
      <c r="AN581" s="519"/>
      <c r="AO581" s="519"/>
      <c r="AP581" s="519"/>
      <c r="AQ581" s="519"/>
      <c r="AR581" s="519"/>
      <c r="AS581" s="519"/>
      <c r="AT581" s="519"/>
      <c r="AU581" s="519"/>
      <c r="AV581" s="519"/>
      <c r="AW581" s="519"/>
      <c r="AX581" s="519"/>
      <c r="AY581" s="519"/>
      <c r="AZ581" s="519"/>
      <c r="BA581" s="519"/>
      <c r="BB581" s="519"/>
      <c r="BC581" s="519"/>
      <c r="BD581" s="519"/>
      <c r="BE581" s="519"/>
      <c r="BF581" s="519"/>
      <c r="BG581" s="519"/>
      <c r="BH581" s="519"/>
      <c r="BI581" s="519"/>
      <c r="BJ581" s="519"/>
      <c r="BK581" s="519"/>
      <c r="BL581" s="519"/>
      <c r="BM581" s="519"/>
      <c r="BN581" s="519"/>
      <c r="BO581" s="519"/>
      <c r="BP581" s="519"/>
      <c r="BQ581" s="519"/>
      <c r="BR581" s="519"/>
      <c r="BS581" s="519"/>
      <c r="BT581" s="519"/>
      <c r="BU581" s="519"/>
      <c r="BV581" s="519"/>
      <c r="BW581" s="519"/>
      <c r="BX581" s="519"/>
      <c r="BY581" s="519"/>
      <c r="BZ581" s="519"/>
      <c r="CA581" s="519"/>
      <c r="CB581" s="519"/>
      <c r="CC581" s="519"/>
      <c r="CD581" s="519"/>
      <c r="CE581" s="519"/>
      <c r="CF581" s="519"/>
      <c r="CG581" s="519"/>
      <c r="CH581" s="519"/>
      <c r="CI581" s="519"/>
      <c r="CJ581" s="519"/>
      <c r="CK581" s="519"/>
      <c r="CL581" s="519"/>
      <c r="CM581" s="519"/>
      <c r="CN581" s="519"/>
      <c r="CO581" s="519"/>
      <c r="CP581" s="519"/>
      <c r="CQ581" s="519"/>
      <c r="CR581" s="519"/>
      <c r="CS581" s="519"/>
      <c r="CT581" s="519"/>
      <c r="CU581" s="519"/>
      <c r="CV581" s="519"/>
      <c r="CW581" s="519"/>
      <c r="CX581" s="519"/>
      <c r="CY581" s="519"/>
      <c r="CZ581" s="519"/>
      <c r="DA581" s="519"/>
      <c r="DB581" s="107"/>
      <c r="DC581" s="107"/>
      <c r="DD581" s="107"/>
      <c r="DE581" s="107"/>
    </row>
    <row r="582" spans="1:109" ht="12.75" customHeight="1">
      <c r="A582" s="519" t="s">
        <v>440</v>
      </c>
      <c r="B582" s="519"/>
      <c r="C582" s="519"/>
      <c r="D582" s="519"/>
      <c r="E582" s="519"/>
      <c r="F582" s="519"/>
      <c r="G582" s="519"/>
      <c r="H582" s="519"/>
      <c r="I582" s="519"/>
      <c r="J582" s="519"/>
      <c r="K582" s="519"/>
      <c r="L582" s="519"/>
      <c r="M582" s="519"/>
      <c r="N582" s="519"/>
      <c r="O582" s="519"/>
      <c r="P582" s="519"/>
      <c r="Q582" s="519"/>
      <c r="R582" s="519"/>
      <c r="S582" s="519"/>
      <c r="T582" s="519"/>
      <c r="U582" s="519"/>
      <c r="V582" s="519"/>
      <c r="W582" s="519"/>
      <c r="X582" s="519"/>
      <c r="Y582" s="519"/>
      <c r="Z582" s="519"/>
      <c r="AA582" s="519"/>
      <c r="AB582" s="519"/>
      <c r="AC582" s="519"/>
      <c r="AD582" s="519"/>
      <c r="AE582" s="519"/>
      <c r="AF582" s="519"/>
      <c r="AG582" s="519"/>
      <c r="AH582" s="519"/>
      <c r="AI582" s="519"/>
      <c r="AJ582" s="519"/>
      <c r="AK582" s="519"/>
      <c r="AL582" s="519"/>
      <c r="AM582" s="519"/>
      <c r="AN582" s="519"/>
      <c r="AO582" s="519"/>
      <c r="AP582" s="519"/>
      <c r="AQ582" s="519"/>
      <c r="AR582" s="519"/>
      <c r="AS582" s="519"/>
      <c r="AT582" s="519"/>
      <c r="AU582" s="519"/>
      <c r="AV582" s="519"/>
      <c r="AW582" s="519"/>
      <c r="AX582" s="519"/>
      <c r="AY582" s="519"/>
      <c r="AZ582" s="519"/>
      <c r="BA582" s="519"/>
      <c r="BB582" s="519"/>
      <c r="BC582" s="519"/>
      <c r="BD582" s="519"/>
      <c r="BE582" s="519"/>
      <c r="BF582" s="519"/>
      <c r="BG582" s="519"/>
      <c r="BH582" s="519"/>
      <c r="BI582" s="519"/>
      <c r="BJ582" s="519"/>
      <c r="BK582" s="519"/>
      <c r="BL582" s="519"/>
      <c r="BM582" s="519"/>
      <c r="BN582" s="519"/>
      <c r="BO582" s="519"/>
      <c r="BP582" s="519"/>
      <c r="BQ582" s="519"/>
      <c r="BR582" s="519"/>
      <c r="BS582" s="519"/>
      <c r="BT582" s="519"/>
      <c r="BU582" s="519"/>
      <c r="BV582" s="519"/>
      <c r="BW582" s="519"/>
      <c r="BX582" s="519"/>
      <c r="BY582" s="519"/>
      <c r="BZ582" s="519"/>
      <c r="CA582" s="519"/>
      <c r="CB582" s="519"/>
      <c r="CC582" s="519"/>
      <c r="CD582" s="519"/>
      <c r="CE582" s="519"/>
      <c r="CF582" s="519"/>
      <c r="CG582" s="519"/>
      <c r="CH582" s="519"/>
      <c r="CI582" s="519"/>
      <c r="CJ582" s="519"/>
      <c r="CK582" s="519"/>
      <c r="CL582" s="519"/>
      <c r="CM582" s="519"/>
      <c r="CN582" s="519"/>
      <c r="CO582" s="519"/>
      <c r="CP582" s="519"/>
      <c r="CQ582" s="519"/>
      <c r="CR582" s="519"/>
      <c r="CS582" s="519"/>
      <c r="CT582" s="519"/>
      <c r="CU582" s="519"/>
      <c r="CV582" s="519"/>
      <c r="CW582" s="519"/>
      <c r="CX582" s="519"/>
      <c r="CY582" s="519"/>
      <c r="CZ582" s="519"/>
      <c r="DA582" s="519"/>
      <c r="DB582" s="107"/>
      <c r="DC582" s="107"/>
      <c r="DD582" s="107"/>
      <c r="DE582" s="107"/>
    </row>
    <row r="583" spans="1:109" ht="12.75" customHeight="1">
      <c r="A583" s="519" t="s">
        <v>324</v>
      </c>
      <c r="B583" s="519"/>
      <c r="C583" s="519"/>
      <c r="D583" s="519"/>
      <c r="E583" s="519"/>
      <c r="F583" s="519"/>
      <c r="G583" s="519"/>
      <c r="H583" s="519"/>
      <c r="I583" s="519"/>
      <c r="J583" s="519"/>
      <c r="K583" s="519"/>
      <c r="L583" s="519"/>
      <c r="M583" s="519"/>
      <c r="N583" s="519"/>
      <c r="O583" s="519"/>
      <c r="P583" s="519"/>
      <c r="Q583" s="519"/>
      <c r="R583" s="519"/>
      <c r="S583" s="519"/>
      <c r="T583" s="519"/>
      <c r="U583" s="519"/>
      <c r="V583" s="519"/>
      <c r="W583" s="519"/>
      <c r="X583" s="519"/>
      <c r="Y583" s="519"/>
      <c r="Z583" s="519"/>
      <c r="AA583" s="519"/>
      <c r="AB583" s="519"/>
      <c r="AC583" s="519"/>
      <c r="AD583" s="519"/>
      <c r="AE583" s="519"/>
      <c r="AF583" s="519"/>
      <c r="AG583" s="519"/>
      <c r="AH583" s="519"/>
      <c r="AI583" s="519"/>
      <c r="AJ583" s="519"/>
      <c r="AK583" s="519"/>
      <c r="AL583" s="519"/>
      <c r="AM583" s="519"/>
      <c r="AN583" s="519"/>
      <c r="AO583" s="519"/>
      <c r="AP583" s="519"/>
      <c r="AQ583" s="519"/>
      <c r="AR583" s="519"/>
      <c r="AS583" s="519"/>
      <c r="AT583" s="519"/>
      <c r="AU583" s="519"/>
      <c r="AV583" s="519"/>
      <c r="AW583" s="519"/>
      <c r="AX583" s="519"/>
      <c r="AY583" s="519"/>
      <c r="AZ583" s="519"/>
      <c r="BA583" s="519"/>
      <c r="BB583" s="519"/>
      <c r="BC583" s="519"/>
      <c r="BD583" s="519"/>
      <c r="BE583" s="519"/>
      <c r="BF583" s="519"/>
      <c r="BG583" s="519"/>
      <c r="BH583" s="519"/>
      <c r="BI583" s="519"/>
      <c r="BJ583" s="519"/>
      <c r="BK583" s="519"/>
      <c r="BL583" s="519"/>
      <c r="BM583" s="519"/>
      <c r="BN583" s="519"/>
      <c r="BO583" s="519"/>
      <c r="BP583" s="519"/>
      <c r="BQ583" s="519"/>
      <c r="BR583" s="519"/>
      <c r="BS583" s="519"/>
      <c r="BT583" s="519"/>
      <c r="BU583" s="519"/>
      <c r="BV583" s="519"/>
      <c r="BW583" s="519"/>
      <c r="BX583" s="519"/>
      <c r="BY583" s="519"/>
      <c r="BZ583" s="519"/>
      <c r="CA583" s="519"/>
      <c r="CB583" s="519"/>
      <c r="CC583" s="519"/>
      <c r="CD583" s="519"/>
      <c r="CE583" s="519"/>
      <c r="CF583" s="519"/>
      <c r="CG583" s="519"/>
      <c r="CH583" s="519"/>
      <c r="CI583" s="519"/>
      <c r="CJ583" s="519"/>
      <c r="CK583" s="519"/>
      <c r="CL583" s="519"/>
      <c r="CM583" s="519"/>
      <c r="CN583" s="519"/>
      <c r="CO583" s="519"/>
      <c r="CP583" s="519"/>
      <c r="CQ583" s="519"/>
      <c r="CR583" s="519"/>
      <c r="CS583" s="519"/>
      <c r="CT583" s="519"/>
      <c r="CU583" s="519"/>
      <c r="CV583" s="519"/>
      <c r="CW583" s="519"/>
      <c r="CX583" s="519"/>
      <c r="CY583" s="519"/>
      <c r="CZ583" s="519"/>
      <c r="DA583" s="519"/>
      <c r="DB583" s="107"/>
      <c r="DC583" s="107"/>
      <c r="DD583" s="107"/>
      <c r="DE583" s="107"/>
    </row>
    <row r="584" spans="1:109" ht="1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7"/>
      <c r="AZ584" s="107"/>
      <c r="BA584" s="107"/>
      <c r="BB584" s="107"/>
      <c r="BC584" s="107"/>
      <c r="BD584" s="107"/>
      <c r="BE584" s="107"/>
      <c r="BF584" s="107"/>
      <c r="BG584" s="107"/>
      <c r="BH584" s="107"/>
      <c r="BI584" s="107"/>
      <c r="BJ584" s="107"/>
      <c r="BK584" s="107"/>
      <c r="BL584" s="107"/>
      <c r="BM584" s="107"/>
      <c r="BN584" s="107"/>
      <c r="BO584" s="107"/>
      <c r="BP584" s="107"/>
      <c r="BQ584" s="107"/>
      <c r="BR584" s="107"/>
      <c r="BS584" s="107"/>
      <c r="BT584" s="107"/>
      <c r="BU584" s="107"/>
      <c r="BV584" s="107"/>
      <c r="BW584" s="107"/>
      <c r="BX584" s="107"/>
      <c r="BY584" s="107"/>
      <c r="BZ584" s="107"/>
      <c r="CA584" s="107"/>
      <c r="CB584" s="107"/>
      <c r="CC584" s="107"/>
      <c r="CD584" s="107"/>
      <c r="CE584" s="107"/>
      <c r="CF584" s="107"/>
      <c r="CG584" s="107"/>
      <c r="CH584" s="107"/>
      <c r="CI584" s="107"/>
      <c r="CJ584" s="107"/>
      <c r="CK584" s="107"/>
      <c r="CL584" s="107"/>
      <c r="CM584" s="107"/>
      <c r="CN584" s="107"/>
      <c r="CO584" s="107"/>
      <c r="CP584" s="107"/>
      <c r="CQ584" s="107"/>
      <c r="CR584" s="107"/>
      <c r="CS584" s="107"/>
      <c r="CT584" s="107"/>
      <c r="CU584" s="107"/>
      <c r="CV584" s="107"/>
      <c r="CW584" s="107"/>
      <c r="CX584" s="107"/>
      <c r="CY584" s="107"/>
      <c r="CZ584" s="107"/>
      <c r="DA584" s="107"/>
      <c r="DB584" s="107"/>
      <c r="DC584" s="107"/>
      <c r="DD584" s="107"/>
      <c r="DE584" s="107"/>
    </row>
    <row r="585" spans="1:109" ht="12.75" customHeight="1">
      <c r="A585" s="511" t="s">
        <v>202</v>
      </c>
      <c r="B585" s="511"/>
      <c r="C585" s="511"/>
      <c r="D585" s="511"/>
      <c r="E585" s="511"/>
      <c r="F585" s="511"/>
      <c r="G585" s="511"/>
      <c r="H585" s="511" t="s">
        <v>260</v>
      </c>
      <c r="I585" s="511"/>
      <c r="J585" s="511"/>
      <c r="K585" s="511"/>
      <c r="L585" s="511"/>
      <c r="M585" s="511"/>
      <c r="N585" s="511"/>
      <c r="O585" s="511"/>
      <c r="P585" s="511"/>
      <c r="Q585" s="511"/>
      <c r="R585" s="511"/>
      <c r="S585" s="511"/>
      <c r="T585" s="511"/>
      <c r="U585" s="511"/>
      <c r="V585" s="511"/>
      <c r="W585" s="511"/>
      <c r="X585" s="511"/>
      <c r="Y585" s="511"/>
      <c r="Z585" s="511"/>
      <c r="AA585" s="511"/>
      <c r="AB585" s="511"/>
      <c r="AC585" s="511"/>
      <c r="AD585" s="511"/>
      <c r="AE585" s="511"/>
      <c r="AF585" s="511"/>
      <c r="AG585" s="511"/>
      <c r="AH585" s="511"/>
      <c r="AI585" s="511"/>
      <c r="AJ585" s="511"/>
      <c r="AK585" s="511"/>
      <c r="AL585" s="511"/>
      <c r="AM585" s="511"/>
      <c r="AN585" s="511"/>
      <c r="AO585" s="511"/>
      <c r="AP585" s="511"/>
      <c r="AQ585" s="511"/>
      <c r="AR585" s="511"/>
      <c r="AS585" s="511"/>
      <c r="AT585" s="511"/>
      <c r="AU585" s="511"/>
      <c r="AV585" s="511"/>
      <c r="AW585" s="511"/>
      <c r="AX585" s="511"/>
      <c r="AY585" s="511"/>
      <c r="AZ585" s="511"/>
      <c r="BA585" s="511"/>
      <c r="BB585" s="511"/>
      <c r="BC585" s="511"/>
      <c r="BD585" s="513" t="s">
        <v>319</v>
      </c>
      <c r="BE585" s="514"/>
      <c r="BF585" s="514"/>
      <c r="BG585" s="514"/>
      <c r="BH585" s="514"/>
      <c r="BI585" s="514"/>
      <c r="BJ585" s="514"/>
      <c r="BK585" s="514"/>
      <c r="BL585" s="514"/>
      <c r="BM585" s="514"/>
      <c r="BN585" s="514"/>
      <c r="BO585" s="514"/>
      <c r="BP585" s="514"/>
      <c r="BQ585" s="514"/>
      <c r="BR585" s="514"/>
      <c r="BS585" s="515"/>
      <c r="BT585" s="513" t="s">
        <v>389</v>
      </c>
      <c r="BU585" s="514"/>
      <c r="BV585" s="514"/>
      <c r="BW585" s="514"/>
      <c r="BX585" s="514"/>
      <c r="BY585" s="514"/>
      <c r="BZ585" s="514"/>
      <c r="CA585" s="514"/>
      <c r="CB585" s="514"/>
      <c r="CC585" s="514"/>
      <c r="CD585" s="514"/>
      <c r="CE585" s="514"/>
      <c r="CF585" s="514"/>
      <c r="CG585" s="514"/>
      <c r="CH585" s="514"/>
      <c r="CI585" s="515"/>
      <c r="CJ585" s="513" t="s">
        <v>390</v>
      </c>
      <c r="CK585" s="514"/>
      <c r="CL585" s="514"/>
      <c r="CM585" s="514"/>
      <c r="CN585" s="514"/>
      <c r="CO585" s="514"/>
      <c r="CP585" s="514"/>
      <c r="CQ585" s="514"/>
      <c r="CR585" s="514"/>
      <c r="CS585" s="514"/>
      <c r="CT585" s="514"/>
      <c r="CU585" s="514"/>
      <c r="CV585" s="514"/>
      <c r="CW585" s="514"/>
      <c r="CX585" s="514"/>
      <c r="CY585" s="514"/>
      <c r="CZ585" s="515"/>
      <c r="DA585" s="107"/>
      <c r="DB585" s="107"/>
      <c r="DC585" s="107"/>
      <c r="DD585" s="107"/>
      <c r="DE585" s="107"/>
    </row>
    <row r="586" spans="1:109" ht="15">
      <c r="A586" s="512"/>
      <c r="B586" s="512"/>
      <c r="C586" s="512"/>
      <c r="D586" s="512"/>
      <c r="E586" s="512"/>
      <c r="F586" s="512"/>
      <c r="G586" s="512"/>
      <c r="H586" s="512">
        <v>1</v>
      </c>
      <c r="I586" s="512"/>
      <c r="J586" s="512"/>
      <c r="K586" s="512"/>
      <c r="L586" s="512"/>
      <c r="M586" s="512"/>
      <c r="N586" s="512"/>
      <c r="O586" s="512"/>
      <c r="P586" s="512"/>
      <c r="Q586" s="512"/>
      <c r="R586" s="512"/>
      <c r="S586" s="512"/>
      <c r="T586" s="512"/>
      <c r="U586" s="512"/>
      <c r="V586" s="512"/>
      <c r="W586" s="512"/>
      <c r="X586" s="512"/>
      <c r="Y586" s="512"/>
      <c r="Z586" s="512"/>
      <c r="AA586" s="512"/>
      <c r="AB586" s="512"/>
      <c r="AC586" s="512"/>
      <c r="AD586" s="512"/>
      <c r="AE586" s="512"/>
      <c r="AF586" s="512"/>
      <c r="AG586" s="512"/>
      <c r="AH586" s="512"/>
      <c r="AI586" s="512"/>
      <c r="AJ586" s="512"/>
      <c r="AK586" s="512"/>
      <c r="AL586" s="512"/>
      <c r="AM586" s="512"/>
      <c r="AN586" s="512"/>
      <c r="AO586" s="512"/>
      <c r="AP586" s="512"/>
      <c r="AQ586" s="512"/>
      <c r="AR586" s="512"/>
      <c r="AS586" s="512"/>
      <c r="AT586" s="512"/>
      <c r="AU586" s="512"/>
      <c r="AV586" s="512"/>
      <c r="AW586" s="512"/>
      <c r="AX586" s="512"/>
      <c r="AY586" s="512"/>
      <c r="AZ586" s="512"/>
      <c r="BA586" s="512"/>
      <c r="BB586" s="512"/>
      <c r="BC586" s="512"/>
      <c r="BD586" s="512">
        <v>2</v>
      </c>
      <c r="BE586" s="512"/>
      <c r="BF586" s="512"/>
      <c r="BG586" s="512"/>
      <c r="BH586" s="512"/>
      <c r="BI586" s="512"/>
      <c r="BJ586" s="512"/>
      <c r="BK586" s="512"/>
      <c r="BL586" s="512"/>
      <c r="BM586" s="512"/>
      <c r="BN586" s="512"/>
      <c r="BO586" s="512"/>
      <c r="BP586" s="512"/>
      <c r="BQ586" s="512"/>
      <c r="BR586" s="512"/>
      <c r="BS586" s="512"/>
      <c r="BT586" s="516">
        <v>3</v>
      </c>
      <c r="BU586" s="517"/>
      <c r="BV586" s="517"/>
      <c r="BW586" s="517"/>
      <c r="BX586" s="517"/>
      <c r="BY586" s="517"/>
      <c r="BZ586" s="517"/>
      <c r="CA586" s="517"/>
      <c r="CB586" s="517"/>
      <c r="CC586" s="517"/>
      <c r="CD586" s="517"/>
      <c r="CE586" s="517"/>
      <c r="CF586" s="517"/>
      <c r="CG586" s="517"/>
      <c r="CH586" s="517"/>
      <c r="CI586" s="518"/>
      <c r="CJ586" s="516">
        <v>4</v>
      </c>
      <c r="CK586" s="517"/>
      <c r="CL586" s="517"/>
      <c r="CM586" s="517"/>
      <c r="CN586" s="517"/>
      <c r="CO586" s="517"/>
      <c r="CP586" s="517"/>
      <c r="CQ586" s="517"/>
      <c r="CR586" s="517"/>
      <c r="CS586" s="517"/>
      <c r="CT586" s="517"/>
      <c r="CU586" s="517"/>
      <c r="CV586" s="517"/>
      <c r="CW586" s="517"/>
      <c r="CX586" s="517"/>
      <c r="CY586" s="517"/>
      <c r="CZ586" s="518"/>
      <c r="DA586" s="107"/>
      <c r="DB586" s="107"/>
      <c r="DC586" s="107"/>
      <c r="DD586" s="107"/>
      <c r="DE586" s="107"/>
    </row>
    <row r="587" spans="1:109" ht="12.75" customHeight="1">
      <c r="A587" s="475" t="s">
        <v>208</v>
      </c>
      <c r="B587" s="475"/>
      <c r="C587" s="475"/>
      <c r="D587" s="475"/>
      <c r="E587" s="475"/>
      <c r="F587" s="475"/>
      <c r="G587" s="475"/>
      <c r="H587" s="484" t="s">
        <v>441</v>
      </c>
      <c r="I587" s="484"/>
      <c r="J587" s="484"/>
      <c r="K587" s="484"/>
      <c r="L587" s="484"/>
      <c r="M587" s="484"/>
      <c r="N587" s="484"/>
      <c r="O587" s="484"/>
      <c r="P587" s="484"/>
      <c r="Q587" s="484"/>
      <c r="R587" s="484"/>
      <c r="S587" s="484"/>
      <c r="T587" s="484"/>
      <c r="U587" s="484"/>
      <c r="V587" s="484"/>
      <c r="W587" s="484"/>
      <c r="X587" s="484"/>
      <c r="Y587" s="484"/>
      <c r="Z587" s="484"/>
      <c r="AA587" s="484"/>
      <c r="AB587" s="484"/>
      <c r="AC587" s="484"/>
      <c r="AD587" s="484"/>
      <c r="AE587" s="484"/>
      <c r="AF587" s="484"/>
      <c r="AG587" s="484"/>
      <c r="AH587" s="484"/>
      <c r="AI587" s="484"/>
      <c r="AJ587" s="484"/>
      <c r="AK587" s="484"/>
      <c r="AL587" s="484"/>
      <c r="AM587" s="484"/>
      <c r="AN587" s="484"/>
      <c r="AO587" s="484"/>
      <c r="AP587" s="484"/>
      <c r="AQ587" s="484"/>
      <c r="AR587" s="484"/>
      <c r="AS587" s="484"/>
      <c r="AT587" s="484"/>
      <c r="AU587" s="484"/>
      <c r="AV587" s="484"/>
      <c r="AW587" s="484"/>
      <c r="AX587" s="484"/>
      <c r="AY587" s="484"/>
      <c r="AZ587" s="484"/>
      <c r="BA587" s="484"/>
      <c r="BB587" s="484"/>
      <c r="BC587" s="484"/>
      <c r="BD587" s="478">
        <v>33</v>
      </c>
      <c r="BE587" s="479"/>
      <c r="BF587" s="479"/>
      <c r="BG587" s="479"/>
      <c r="BH587" s="479"/>
      <c r="BI587" s="479"/>
      <c r="BJ587" s="479"/>
      <c r="BK587" s="479"/>
      <c r="BL587" s="479"/>
      <c r="BM587" s="479"/>
      <c r="BN587" s="479"/>
      <c r="BO587" s="479"/>
      <c r="BP587" s="479"/>
      <c r="BQ587" s="479"/>
      <c r="BR587" s="479"/>
      <c r="BS587" s="480"/>
      <c r="BT587" s="478">
        <v>300</v>
      </c>
      <c r="BU587" s="479"/>
      <c r="BV587" s="479"/>
      <c r="BW587" s="479"/>
      <c r="BX587" s="479"/>
      <c r="BY587" s="479"/>
      <c r="BZ587" s="479"/>
      <c r="CA587" s="479"/>
      <c r="CB587" s="479"/>
      <c r="CC587" s="479"/>
      <c r="CD587" s="479"/>
      <c r="CE587" s="479"/>
      <c r="CF587" s="479"/>
      <c r="CG587" s="479"/>
      <c r="CH587" s="479"/>
      <c r="CI587" s="480"/>
      <c r="CJ587" s="478">
        <f>BD587*BT587</f>
        <v>9900</v>
      </c>
      <c r="CK587" s="479"/>
      <c r="CL587" s="479"/>
      <c r="CM587" s="479"/>
      <c r="CN587" s="479"/>
      <c r="CO587" s="479"/>
      <c r="CP587" s="479"/>
      <c r="CQ587" s="479"/>
      <c r="CR587" s="479"/>
      <c r="CS587" s="479"/>
      <c r="CT587" s="479"/>
      <c r="CU587" s="479"/>
      <c r="CV587" s="479"/>
      <c r="CW587" s="479"/>
      <c r="CX587" s="479"/>
      <c r="CY587" s="479"/>
      <c r="CZ587" s="480"/>
      <c r="DA587" s="107"/>
      <c r="DB587" s="107"/>
      <c r="DC587" s="107"/>
      <c r="DD587" s="107"/>
      <c r="DE587" s="107"/>
    </row>
    <row r="588" spans="1:109" ht="12.75" customHeight="1">
      <c r="A588" s="475" t="s">
        <v>220</v>
      </c>
      <c r="B588" s="475"/>
      <c r="C588" s="475"/>
      <c r="D588" s="475"/>
      <c r="E588" s="475"/>
      <c r="F588" s="475"/>
      <c r="G588" s="475"/>
      <c r="H588" s="484" t="s">
        <v>441</v>
      </c>
      <c r="I588" s="484"/>
      <c r="J588" s="484"/>
      <c r="K588" s="484"/>
      <c r="L588" s="484"/>
      <c r="M588" s="484"/>
      <c r="N588" s="484"/>
      <c r="O588" s="484"/>
      <c r="P588" s="484"/>
      <c r="Q588" s="484"/>
      <c r="R588" s="484"/>
      <c r="S588" s="484"/>
      <c r="T588" s="484"/>
      <c r="U588" s="484"/>
      <c r="V588" s="484"/>
      <c r="W588" s="484"/>
      <c r="X588" s="484"/>
      <c r="Y588" s="484"/>
      <c r="Z588" s="484"/>
      <c r="AA588" s="484"/>
      <c r="AB588" s="484"/>
      <c r="AC588" s="484"/>
      <c r="AD588" s="484"/>
      <c r="AE588" s="484"/>
      <c r="AF588" s="484"/>
      <c r="AG588" s="484"/>
      <c r="AH588" s="484"/>
      <c r="AI588" s="484"/>
      <c r="AJ588" s="484"/>
      <c r="AK588" s="484"/>
      <c r="AL588" s="484"/>
      <c r="AM588" s="484"/>
      <c r="AN588" s="484"/>
      <c r="AO588" s="484"/>
      <c r="AP588" s="484"/>
      <c r="AQ588" s="484"/>
      <c r="AR588" s="484"/>
      <c r="AS588" s="484"/>
      <c r="AT588" s="484"/>
      <c r="AU588" s="484"/>
      <c r="AV588" s="484"/>
      <c r="AW588" s="484"/>
      <c r="AX588" s="484"/>
      <c r="AY588" s="484"/>
      <c r="AZ588" s="484"/>
      <c r="BA588" s="484"/>
      <c r="BB588" s="484"/>
      <c r="BC588" s="484"/>
      <c r="BD588" s="478">
        <v>1</v>
      </c>
      <c r="BE588" s="479"/>
      <c r="BF588" s="479"/>
      <c r="BG588" s="479"/>
      <c r="BH588" s="479"/>
      <c r="BI588" s="479"/>
      <c r="BJ588" s="479"/>
      <c r="BK588" s="479"/>
      <c r="BL588" s="479"/>
      <c r="BM588" s="479"/>
      <c r="BN588" s="479"/>
      <c r="BO588" s="479"/>
      <c r="BP588" s="479"/>
      <c r="BQ588" s="479"/>
      <c r="BR588" s="479"/>
      <c r="BS588" s="480"/>
      <c r="BT588" s="478">
        <v>1295</v>
      </c>
      <c r="BU588" s="479"/>
      <c r="BV588" s="479"/>
      <c r="BW588" s="479"/>
      <c r="BX588" s="479"/>
      <c r="BY588" s="479"/>
      <c r="BZ588" s="479"/>
      <c r="CA588" s="479"/>
      <c r="CB588" s="479"/>
      <c r="CC588" s="479"/>
      <c r="CD588" s="479"/>
      <c r="CE588" s="479"/>
      <c r="CF588" s="479"/>
      <c r="CG588" s="479"/>
      <c r="CH588" s="479"/>
      <c r="CI588" s="480"/>
      <c r="CJ588" s="478">
        <f>BD588*BT588</f>
        <v>1295</v>
      </c>
      <c r="CK588" s="479"/>
      <c r="CL588" s="479"/>
      <c r="CM588" s="479"/>
      <c r="CN588" s="479"/>
      <c r="CO588" s="479"/>
      <c r="CP588" s="479"/>
      <c r="CQ588" s="479"/>
      <c r="CR588" s="479"/>
      <c r="CS588" s="479"/>
      <c r="CT588" s="479"/>
      <c r="CU588" s="479"/>
      <c r="CV588" s="479"/>
      <c r="CW588" s="479"/>
      <c r="CX588" s="479"/>
      <c r="CY588" s="479"/>
      <c r="CZ588" s="480"/>
      <c r="DA588" s="107"/>
      <c r="DB588" s="107"/>
      <c r="DC588" s="107"/>
      <c r="DD588" s="107"/>
      <c r="DE588" s="107"/>
    </row>
    <row r="589" spans="1:109" ht="12.75" customHeight="1">
      <c r="A589" s="475"/>
      <c r="B589" s="475"/>
      <c r="C589" s="475"/>
      <c r="D589" s="475"/>
      <c r="E589" s="475"/>
      <c r="F589" s="475"/>
      <c r="G589" s="475"/>
      <c r="H589" s="476" t="s">
        <v>209</v>
      </c>
      <c r="I589" s="476"/>
      <c r="J589" s="476"/>
      <c r="K589" s="476"/>
      <c r="L589" s="476"/>
      <c r="M589" s="476"/>
      <c r="N589" s="476"/>
      <c r="O589" s="476"/>
      <c r="P589" s="476"/>
      <c r="Q589" s="476"/>
      <c r="R589" s="476"/>
      <c r="S589" s="476"/>
      <c r="T589" s="476"/>
      <c r="U589" s="476"/>
      <c r="V589" s="476"/>
      <c r="W589" s="476"/>
      <c r="X589" s="476"/>
      <c r="Y589" s="476"/>
      <c r="Z589" s="476"/>
      <c r="AA589" s="476"/>
      <c r="AB589" s="476"/>
      <c r="AC589" s="476"/>
      <c r="AD589" s="476"/>
      <c r="AE589" s="476"/>
      <c r="AF589" s="476"/>
      <c r="AG589" s="476"/>
      <c r="AH589" s="476"/>
      <c r="AI589" s="476"/>
      <c r="AJ589" s="476"/>
      <c r="AK589" s="476"/>
      <c r="AL589" s="476"/>
      <c r="AM589" s="476"/>
      <c r="AN589" s="476"/>
      <c r="AO589" s="476"/>
      <c r="AP589" s="476"/>
      <c r="AQ589" s="476"/>
      <c r="AR589" s="476"/>
      <c r="AS589" s="476"/>
      <c r="AT589" s="476"/>
      <c r="AU589" s="476"/>
      <c r="AV589" s="476"/>
      <c r="AW589" s="476"/>
      <c r="AX589" s="476"/>
      <c r="AY589" s="476"/>
      <c r="AZ589" s="476"/>
      <c r="BA589" s="476"/>
      <c r="BB589" s="476"/>
      <c r="BC589" s="476"/>
      <c r="BD589" s="478"/>
      <c r="BE589" s="479"/>
      <c r="BF589" s="479"/>
      <c r="BG589" s="479"/>
      <c r="BH589" s="479"/>
      <c r="BI589" s="479"/>
      <c r="BJ589" s="479"/>
      <c r="BK589" s="479"/>
      <c r="BL589" s="479"/>
      <c r="BM589" s="479"/>
      <c r="BN589" s="479"/>
      <c r="BO589" s="479"/>
      <c r="BP589" s="479"/>
      <c r="BQ589" s="479"/>
      <c r="BR589" s="479"/>
      <c r="BS589" s="480"/>
      <c r="BT589" s="478" t="s">
        <v>210</v>
      </c>
      <c r="BU589" s="479"/>
      <c r="BV589" s="479"/>
      <c r="BW589" s="479"/>
      <c r="BX589" s="479"/>
      <c r="BY589" s="479"/>
      <c r="BZ589" s="479"/>
      <c r="CA589" s="479"/>
      <c r="CB589" s="479"/>
      <c r="CC589" s="479"/>
      <c r="CD589" s="479"/>
      <c r="CE589" s="479"/>
      <c r="CF589" s="479"/>
      <c r="CG589" s="479"/>
      <c r="CH589" s="479"/>
      <c r="CI589" s="480"/>
      <c r="CJ589" s="481">
        <f>CJ587+CJ588</f>
        <v>11195</v>
      </c>
      <c r="CK589" s="482"/>
      <c r="CL589" s="482"/>
      <c r="CM589" s="482"/>
      <c r="CN589" s="482"/>
      <c r="CO589" s="482"/>
      <c r="CP589" s="482"/>
      <c r="CQ589" s="482"/>
      <c r="CR589" s="482"/>
      <c r="CS589" s="482"/>
      <c r="CT589" s="482"/>
      <c r="CU589" s="482"/>
      <c r="CV589" s="482"/>
      <c r="CW589" s="482"/>
      <c r="CX589" s="482"/>
      <c r="CY589" s="482"/>
      <c r="CZ589" s="483"/>
      <c r="DA589" s="107"/>
      <c r="DB589" s="107"/>
      <c r="DC589" s="107"/>
      <c r="DD589" s="107"/>
      <c r="DE589" s="107"/>
    </row>
    <row r="590" spans="1:109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7"/>
      <c r="AV590" s="107"/>
      <c r="AW590" s="107"/>
      <c r="AX590" s="107"/>
      <c r="AY590" s="107"/>
      <c r="AZ590" s="107"/>
      <c r="BA590" s="107"/>
      <c r="BB590" s="107"/>
      <c r="BC590" s="107"/>
      <c r="BD590" s="107"/>
      <c r="BE590" s="107"/>
      <c r="BF590" s="107"/>
      <c r="BG590" s="107"/>
      <c r="BH590" s="107"/>
      <c r="BI590" s="107"/>
      <c r="BJ590" s="107"/>
      <c r="BK590" s="107"/>
      <c r="BL590" s="107"/>
      <c r="BM590" s="107"/>
      <c r="BN590" s="107"/>
      <c r="BO590" s="107"/>
      <c r="BP590" s="107"/>
      <c r="BQ590" s="107"/>
      <c r="BR590" s="107"/>
      <c r="BS590" s="107"/>
      <c r="BT590" s="107"/>
      <c r="BU590" s="107"/>
      <c r="BV590" s="107"/>
      <c r="BW590" s="107"/>
      <c r="BX590" s="107"/>
      <c r="BY590" s="107"/>
      <c r="BZ590" s="107"/>
      <c r="CA590" s="107"/>
      <c r="CB590" s="107"/>
      <c r="CC590" s="107"/>
      <c r="CD590" s="107"/>
      <c r="CE590" s="107"/>
      <c r="CF590" s="107"/>
      <c r="CG590" s="107"/>
      <c r="CH590" s="107"/>
      <c r="CI590" s="107"/>
      <c r="CJ590" s="107"/>
      <c r="CK590" s="107"/>
      <c r="CL590" s="107"/>
      <c r="CM590" s="107"/>
      <c r="CN590" s="107"/>
      <c r="CO590" s="107"/>
      <c r="CP590" s="107"/>
      <c r="CQ590" s="107"/>
      <c r="CR590" s="107"/>
      <c r="CS590" s="107"/>
      <c r="CT590" s="107"/>
      <c r="CU590" s="107"/>
      <c r="CV590" s="107"/>
      <c r="CW590" s="107"/>
      <c r="CX590" s="107"/>
      <c r="CY590" s="107"/>
      <c r="CZ590" s="107"/>
      <c r="DA590" s="107"/>
      <c r="DB590" s="107"/>
      <c r="DC590" s="107"/>
      <c r="DD590" s="107"/>
      <c r="DE590" s="107"/>
    </row>
    <row r="591" spans="1:109" ht="12.75" customHeight="1">
      <c r="A591" s="519" t="s">
        <v>439</v>
      </c>
      <c r="B591" s="519"/>
      <c r="C591" s="519"/>
      <c r="D591" s="519"/>
      <c r="E591" s="519"/>
      <c r="F591" s="519"/>
      <c r="G591" s="519"/>
      <c r="H591" s="519"/>
      <c r="I591" s="519"/>
      <c r="J591" s="519"/>
      <c r="K591" s="519"/>
      <c r="L591" s="519"/>
      <c r="M591" s="519"/>
      <c r="N591" s="519"/>
      <c r="O591" s="519"/>
      <c r="P591" s="519"/>
      <c r="Q591" s="519"/>
      <c r="R591" s="519"/>
      <c r="S591" s="519"/>
      <c r="T591" s="519"/>
      <c r="U591" s="519"/>
      <c r="V591" s="519"/>
      <c r="W591" s="519"/>
      <c r="X591" s="519"/>
      <c r="Y591" s="519"/>
      <c r="Z591" s="519"/>
      <c r="AA591" s="519"/>
      <c r="AB591" s="519"/>
      <c r="AC591" s="519"/>
      <c r="AD591" s="519"/>
      <c r="AE591" s="519"/>
      <c r="AF591" s="519"/>
      <c r="AG591" s="519"/>
      <c r="AH591" s="519"/>
      <c r="AI591" s="519"/>
      <c r="AJ591" s="519"/>
      <c r="AK591" s="519"/>
      <c r="AL591" s="519"/>
      <c r="AM591" s="519"/>
      <c r="AN591" s="519"/>
      <c r="AO591" s="519"/>
      <c r="AP591" s="519"/>
      <c r="AQ591" s="519"/>
      <c r="AR591" s="519"/>
      <c r="AS591" s="519"/>
      <c r="AT591" s="519"/>
      <c r="AU591" s="519"/>
      <c r="AV591" s="519"/>
      <c r="AW591" s="519"/>
      <c r="AX591" s="519"/>
      <c r="AY591" s="519"/>
      <c r="AZ591" s="519"/>
      <c r="BA591" s="519"/>
      <c r="BB591" s="519"/>
      <c r="BC591" s="519"/>
      <c r="BD591" s="519"/>
      <c r="BE591" s="519"/>
      <c r="BF591" s="519"/>
      <c r="BG591" s="519"/>
      <c r="BH591" s="519"/>
      <c r="BI591" s="519"/>
      <c r="BJ591" s="519"/>
      <c r="BK591" s="519"/>
      <c r="BL591" s="519"/>
      <c r="BM591" s="519"/>
      <c r="BN591" s="519"/>
      <c r="BO591" s="519"/>
      <c r="BP591" s="519"/>
      <c r="BQ591" s="519"/>
      <c r="BR591" s="519"/>
      <c r="BS591" s="519"/>
      <c r="BT591" s="519"/>
      <c r="BU591" s="519"/>
      <c r="BV591" s="519"/>
      <c r="BW591" s="519"/>
      <c r="BX591" s="519"/>
      <c r="BY591" s="519"/>
      <c r="BZ591" s="519"/>
      <c r="CA591" s="519"/>
      <c r="CB591" s="519"/>
      <c r="CC591" s="519"/>
      <c r="CD591" s="519"/>
      <c r="CE591" s="519"/>
      <c r="CF591" s="519"/>
      <c r="CG591" s="519"/>
      <c r="CH591" s="519"/>
      <c r="CI591" s="519"/>
      <c r="CJ591" s="519"/>
      <c r="CK591" s="519"/>
      <c r="CL591" s="519"/>
      <c r="CM591" s="519"/>
      <c r="CN591" s="519"/>
      <c r="CO591" s="519"/>
      <c r="CP591" s="519"/>
      <c r="CQ591" s="519"/>
      <c r="CR591" s="519"/>
      <c r="CS591" s="519"/>
      <c r="CT591" s="519"/>
      <c r="CU591" s="519"/>
      <c r="CV591" s="519"/>
      <c r="CW591" s="519"/>
      <c r="CX591" s="519"/>
      <c r="CY591" s="519"/>
      <c r="CZ591" s="519"/>
      <c r="DA591" s="519"/>
      <c r="DB591" s="107"/>
      <c r="DC591" s="107"/>
      <c r="DD591" s="107"/>
      <c r="DE591" s="107"/>
    </row>
    <row r="592" spans="1:109" ht="12.75" customHeight="1">
      <c r="A592" s="519" t="s">
        <v>440</v>
      </c>
      <c r="B592" s="519"/>
      <c r="C592" s="519"/>
      <c r="D592" s="519"/>
      <c r="E592" s="519"/>
      <c r="F592" s="519"/>
      <c r="G592" s="519"/>
      <c r="H592" s="519"/>
      <c r="I592" s="519"/>
      <c r="J592" s="519"/>
      <c r="K592" s="519"/>
      <c r="L592" s="519"/>
      <c r="M592" s="519"/>
      <c r="N592" s="519"/>
      <c r="O592" s="519"/>
      <c r="P592" s="519"/>
      <c r="Q592" s="519"/>
      <c r="R592" s="519"/>
      <c r="S592" s="519"/>
      <c r="T592" s="519"/>
      <c r="U592" s="519"/>
      <c r="V592" s="519"/>
      <c r="W592" s="519"/>
      <c r="X592" s="519"/>
      <c r="Y592" s="519"/>
      <c r="Z592" s="519"/>
      <c r="AA592" s="519"/>
      <c r="AB592" s="519"/>
      <c r="AC592" s="519"/>
      <c r="AD592" s="519"/>
      <c r="AE592" s="519"/>
      <c r="AF592" s="519"/>
      <c r="AG592" s="519"/>
      <c r="AH592" s="519"/>
      <c r="AI592" s="519"/>
      <c r="AJ592" s="519"/>
      <c r="AK592" s="519"/>
      <c r="AL592" s="519"/>
      <c r="AM592" s="519"/>
      <c r="AN592" s="519"/>
      <c r="AO592" s="519"/>
      <c r="AP592" s="519"/>
      <c r="AQ592" s="519"/>
      <c r="AR592" s="519"/>
      <c r="AS592" s="519"/>
      <c r="AT592" s="519"/>
      <c r="AU592" s="519"/>
      <c r="AV592" s="519"/>
      <c r="AW592" s="519"/>
      <c r="AX592" s="519"/>
      <c r="AY592" s="519"/>
      <c r="AZ592" s="519"/>
      <c r="BA592" s="519"/>
      <c r="BB592" s="519"/>
      <c r="BC592" s="519"/>
      <c r="BD592" s="519"/>
      <c r="BE592" s="519"/>
      <c r="BF592" s="519"/>
      <c r="BG592" s="519"/>
      <c r="BH592" s="519"/>
      <c r="BI592" s="519"/>
      <c r="BJ592" s="519"/>
      <c r="BK592" s="519"/>
      <c r="BL592" s="519"/>
      <c r="BM592" s="519"/>
      <c r="BN592" s="519"/>
      <c r="BO592" s="519"/>
      <c r="BP592" s="519"/>
      <c r="BQ592" s="519"/>
      <c r="BR592" s="519"/>
      <c r="BS592" s="519"/>
      <c r="BT592" s="519"/>
      <c r="BU592" s="519"/>
      <c r="BV592" s="519"/>
      <c r="BW592" s="519"/>
      <c r="BX592" s="519"/>
      <c r="BY592" s="519"/>
      <c r="BZ592" s="519"/>
      <c r="CA592" s="519"/>
      <c r="CB592" s="519"/>
      <c r="CC592" s="519"/>
      <c r="CD592" s="519"/>
      <c r="CE592" s="519"/>
      <c r="CF592" s="519"/>
      <c r="CG592" s="519"/>
      <c r="CH592" s="519"/>
      <c r="CI592" s="519"/>
      <c r="CJ592" s="519"/>
      <c r="CK592" s="519"/>
      <c r="CL592" s="519"/>
      <c r="CM592" s="519"/>
      <c r="CN592" s="519"/>
      <c r="CO592" s="519"/>
      <c r="CP592" s="519"/>
      <c r="CQ592" s="519"/>
      <c r="CR592" s="519"/>
      <c r="CS592" s="519"/>
      <c r="CT592" s="519"/>
      <c r="CU592" s="519"/>
      <c r="CV592" s="519"/>
      <c r="CW592" s="519"/>
      <c r="CX592" s="519"/>
      <c r="CY592" s="519"/>
      <c r="CZ592" s="519"/>
      <c r="DA592" s="519"/>
      <c r="DB592" s="107"/>
      <c r="DC592" s="107"/>
      <c r="DD592" s="107"/>
      <c r="DE592" s="107"/>
    </row>
    <row r="593" spans="1:109" ht="12.75" customHeight="1">
      <c r="A593" s="519" t="s">
        <v>410</v>
      </c>
      <c r="B593" s="519"/>
      <c r="C593" s="519"/>
      <c r="D593" s="519"/>
      <c r="E593" s="519"/>
      <c r="F593" s="519"/>
      <c r="G593" s="519"/>
      <c r="H593" s="519"/>
      <c r="I593" s="519"/>
      <c r="J593" s="519"/>
      <c r="K593" s="519"/>
      <c r="L593" s="519"/>
      <c r="M593" s="519"/>
      <c r="N593" s="519"/>
      <c r="O593" s="519"/>
      <c r="P593" s="519"/>
      <c r="Q593" s="519"/>
      <c r="R593" s="519"/>
      <c r="S593" s="519"/>
      <c r="T593" s="519"/>
      <c r="U593" s="519"/>
      <c r="V593" s="519"/>
      <c r="W593" s="519"/>
      <c r="X593" s="519"/>
      <c r="Y593" s="519"/>
      <c r="Z593" s="519"/>
      <c r="AA593" s="519"/>
      <c r="AB593" s="519"/>
      <c r="AC593" s="519"/>
      <c r="AD593" s="519"/>
      <c r="AE593" s="519"/>
      <c r="AF593" s="519"/>
      <c r="AG593" s="519"/>
      <c r="AH593" s="519"/>
      <c r="AI593" s="519"/>
      <c r="AJ593" s="519"/>
      <c r="AK593" s="519"/>
      <c r="AL593" s="519"/>
      <c r="AM593" s="519"/>
      <c r="AN593" s="519"/>
      <c r="AO593" s="519"/>
      <c r="AP593" s="519"/>
      <c r="AQ593" s="519"/>
      <c r="AR593" s="519"/>
      <c r="AS593" s="519"/>
      <c r="AT593" s="519"/>
      <c r="AU593" s="519"/>
      <c r="AV593" s="519"/>
      <c r="AW593" s="519"/>
      <c r="AX593" s="519"/>
      <c r="AY593" s="519"/>
      <c r="AZ593" s="519"/>
      <c r="BA593" s="519"/>
      <c r="BB593" s="519"/>
      <c r="BC593" s="519"/>
      <c r="BD593" s="519"/>
      <c r="BE593" s="519"/>
      <c r="BF593" s="519"/>
      <c r="BG593" s="519"/>
      <c r="BH593" s="519"/>
      <c r="BI593" s="519"/>
      <c r="BJ593" s="519"/>
      <c r="BK593" s="519"/>
      <c r="BL593" s="519"/>
      <c r="BM593" s="519"/>
      <c r="BN593" s="519"/>
      <c r="BO593" s="519"/>
      <c r="BP593" s="519"/>
      <c r="BQ593" s="519"/>
      <c r="BR593" s="519"/>
      <c r="BS593" s="519"/>
      <c r="BT593" s="519"/>
      <c r="BU593" s="519"/>
      <c r="BV593" s="519"/>
      <c r="BW593" s="519"/>
      <c r="BX593" s="519"/>
      <c r="BY593" s="519"/>
      <c r="BZ593" s="519"/>
      <c r="CA593" s="519"/>
      <c r="CB593" s="519"/>
      <c r="CC593" s="519"/>
      <c r="CD593" s="519"/>
      <c r="CE593" s="519"/>
      <c r="CF593" s="519"/>
      <c r="CG593" s="519"/>
      <c r="CH593" s="519"/>
      <c r="CI593" s="519"/>
      <c r="CJ593" s="519"/>
      <c r="CK593" s="519"/>
      <c r="CL593" s="519"/>
      <c r="CM593" s="519"/>
      <c r="CN593" s="519"/>
      <c r="CO593" s="519"/>
      <c r="CP593" s="519"/>
      <c r="CQ593" s="519"/>
      <c r="CR593" s="519"/>
      <c r="CS593" s="519"/>
      <c r="CT593" s="519"/>
      <c r="CU593" s="519"/>
      <c r="CV593" s="519"/>
      <c r="CW593" s="519"/>
      <c r="CX593" s="519"/>
      <c r="CY593" s="519"/>
      <c r="CZ593" s="519"/>
      <c r="DA593" s="519"/>
      <c r="DB593" s="107"/>
      <c r="DC593" s="107"/>
      <c r="DD593" s="107"/>
      <c r="DE593" s="107"/>
    </row>
    <row r="594" spans="1:109" ht="1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7"/>
      <c r="BA594" s="107"/>
      <c r="BB594" s="107"/>
      <c r="BC594" s="107"/>
      <c r="BD594" s="107"/>
      <c r="BE594" s="107"/>
      <c r="BF594" s="107"/>
      <c r="BG594" s="107"/>
      <c r="BH594" s="107"/>
      <c r="BI594" s="107"/>
      <c r="BJ594" s="107"/>
      <c r="BK594" s="107"/>
      <c r="BL594" s="107"/>
      <c r="BM594" s="107"/>
      <c r="BN594" s="107"/>
      <c r="BO594" s="107"/>
      <c r="BP594" s="107"/>
      <c r="BQ594" s="107"/>
      <c r="BR594" s="107"/>
      <c r="BS594" s="107"/>
      <c r="BT594" s="107"/>
      <c r="BU594" s="107"/>
      <c r="BV594" s="107"/>
      <c r="BW594" s="107"/>
      <c r="BX594" s="107"/>
      <c r="BY594" s="107"/>
      <c r="BZ594" s="107"/>
      <c r="CA594" s="107"/>
      <c r="CB594" s="107"/>
      <c r="CC594" s="107"/>
      <c r="CD594" s="107"/>
      <c r="CE594" s="107"/>
      <c r="CF594" s="107"/>
      <c r="CG594" s="107"/>
      <c r="CH594" s="107"/>
      <c r="CI594" s="107"/>
      <c r="CJ594" s="107"/>
      <c r="CK594" s="107"/>
      <c r="CL594" s="107"/>
      <c r="CM594" s="107"/>
      <c r="CN594" s="107"/>
      <c r="CO594" s="107"/>
      <c r="CP594" s="107"/>
      <c r="CQ594" s="107"/>
      <c r="CR594" s="107"/>
      <c r="CS594" s="107"/>
      <c r="CT594" s="107"/>
      <c r="CU594" s="107"/>
      <c r="CV594" s="107"/>
      <c r="CW594" s="107"/>
      <c r="CX594" s="107"/>
      <c r="CY594" s="107"/>
      <c r="CZ594" s="107"/>
      <c r="DA594" s="107"/>
      <c r="DB594" s="107"/>
      <c r="DC594" s="107"/>
      <c r="DD594" s="107"/>
      <c r="DE594" s="107"/>
    </row>
    <row r="595" spans="1:109" ht="12.75" customHeight="1">
      <c r="A595" s="511" t="s">
        <v>202</v>
      </c>
      <c r="B595" s="511"/>
      <c r="C595" s="511"/>
      <c r="D595" s="511"/>
      <c r="E595" s="511"/>
      <c r="F595" s="511"/>
      <c r="G595" s="511"/>
      <c r="H595" s="511" t="s">
        <v>260</v>
      </c>
      <c r="I595" s="511"/>
      <c r="J595" s="511"/>
      <c r="K595" s="511"/>
      <c r="L595" s="511"/>
      <c r="M595" s="511"/>
      <c r="N595" s="511"/>
      <c r="O595" s="511"/>
      <c r="P595" s="511"/>
      <c r="Q595" s="511"/>
      <c r="R595" s="511"/>
      <c r="S595" s="511"/>
      <c r="T595" s="511"/>
      <c r="U595" s="511"/>
      <c r="V595" s="511"/>
      <c r="W595" s="511"/>
      <c r="X595" s="511"/>
      <c r="Y595" s="511"/>
      <c r="Z595" s="511"/>
      <c r="AA595" s="511"/>
      <c r="AB595" s="511"/>
      <c r="AC595" s="511"/>
      <c r="AD595" s="511"/>
      <c r="AE595" s="511"/>
      <c r="AF595" s="511"/>
      <c r="AG595" s="511"/>
      <c r="AH595" s="511"/>
      <c r="AI595" s="511"/>
      <c r="AJ595" s="511"/>
      <c r="AK595" s="511"/>
      <c r="AL595" s="511"/>
      <c r="AM595" s="511"/>
      <c r="AN595" s="511"/>
      <c r="AO595" s="511"/>
      <c r="AP595" s="511"/>
      <c r="AQ595" s="511"/>
      <c r="AR595" s="511"/>
      <c r="AS595" s="511"/>
      <c r="AT595" s="511"/>
      <c r="AU595" s="511"/>
      <c r="AV595" s="511"/>
      <c r="AW595" s="511"/>
      <c r="AX595" s="511"/>
      <c r="AY595" s="511"/>
      <c r="AZ595" s="511"/>
      <c r="BA595" s="511"/>
      <c r="BB595" s="511"/>
      <c r="BC595" s="511"/>
      <c r="BD595" s="511" t="s">
        <v>319</v>
      </c>
      <c r="BE595" s="511"/>
      <c r="BF595" s="511"/>
      <c r="BG595" s="511"/>
      <c r="BH595" s="511"/>
      <c r="BI595" s="511"/>
      <c r="BJ595" s="511"/>
      <c r="BK595" s="511"/>
      <c r="BL595" s="511"/>
      <c r="BM595" s="511"/>
      <c r="BN595" s="511"/>
      <c r="BO595" s="511"/>
      <c r="BP595" s="511"/>
      <c r="BQ595" s="511"/>
      <c r="BR595" s="511"/>
      <c r="BS595" s="511"/>
      <c r="BT595" s="513" t="s">
        <v>389</v>
      </c>
      <c r="BU595" s="514"/>
      <c r="BV595" s="514"/>
      <c r="BW595" s="514"/>
      <c r="BX595" s="514"/>
      <c r="BY595" s="514"/>
      <c r="BZ595" s="514"/>
      <c r="CA595" s="514"/>
      <c r="CB595" s="514"/>
      <c r="CC595" s="514"/>
      <c r="CD595" s="514"/>
      <c r="CE595" s="514"/>
      <c r="CF595" s="514"/>
      <c r="CG595" s="514"/>
      <c r="CH595" s="514"/>
      <c r="CI595" s="515"/>
      <c r="CJ595" s="513" t="s">
        <v>390</v>
      </c>
      <c r="CK595" s="514"/>
      <c r="CL595" s="514"/>
      <c r="CM595" s="514"/>
      <c r="CN595" s="514"/>
      <c r="CO595" s="514"/>
      <c r="CP595" s="514"/>
      <c r="CQ595" s="514"/>
      <c r="CR595" s="514"/>
      <c r="CS595" s="514"/>
      <c r="CT595" s="514"/>
      <c r="CU595" s="514"/>
      <c r="CV595" s="514"/>
      <c r="CW595" s="514"/>
      <c r="CX595" s="514"/>
      <c r="CY595" s="514"/>
      <c r="CZ595" s="515"/>
      <c r="DA595" s="107"/>
      <c r="DB595" s="107"/>
      <c r="DC595" s="107"/>
      <c r="DD595" s="107"/>
      <c r="DE595" s="107"/>
    </row>
    <row r="596" spans="1:109" ht="15">
      <c r="A596" s="512"/>
      <c r="B596" s="512"/>
      <c r="C596" s="512"/>
      <c r="D596" s="512"/>
      <c r="E596" s="512"/>
      <c r="F596" s="512"/>
      <c r="G596" s="512"/>
      <c r="H596" s="512">
        <v>1</v>
      </c>
      <c r="I596" s="512"/>
      <c r="J596" s="512"/>
      <c r="K596" s="512"/>
      <c r="L596" s="512"/>
      <c r="M596" s="512"/>
      <c r="N596" s="512"/>
      <c r="O596" s="512"/>
      <c r="P596" s="512"/>
      <c r="Q596" s="512"/>
      <c r="R596" s="512"/>
      <c r="S596" s="512"/>
      <c r="T596" s="512"/>
      <c r="U596" s="512"/>
      <c r="V596" s="512"/>
      <c r="W596" s="512"/>
      <c r="X596" s="512"/>
      <c r="Y596" s="512"/>
      <c r="Z596" s="512"/>
      <c r="AA596" s="512"/>
      <c r="AB596" s="512"/>
      <c r="AC596" s="512"/>
      <c r="AD596" s="512"/>
      <c r="AE596" s="512"/>
      <c r="AF596" s="512"/>
      <c r="AG596" s="512"/>
      <c r="AH596" s="512"/>
      <c r="AI596" s="512"/>
      <c r="AJ596" s="512"/>
      <c r="AK596" s="512"/>
      <c r="AL596" s="512"/>
      <c r="AM596" s="512"/>
      <c r="AN596" s="512"/>
      <c r="AO596" s="512"/>
      <c r="AP596" s="512"/>
      <c r="AQ596" s="512"/>
      <c r="AR596" s="512"/>
      <c r="AS596" s="512"/>
      <c r="AT596" s="512"/>
      <c r="AU596" s="512"/>
      <c r="AV596" s="512"/>
      <c r="AW596" s="512"/>
      <c r="AX596" s="512"/>
      <c r="AY596" s="512"/>
      <c r="AZ596" s="512"/>
      <c r="BA596" s="512"/>
      <c r="BB596" s="512"/>
      <c r="BC596" s="512"/>
      <c r="BD596" s="516">
        <v>2</v>
      </c>
      <c r="BE596" s="517"/>
      <c r="BF596" s="517"/>
      <c r="BG596" s="517"/>
      <c r="BH596" s="517"/>
      <c r="BI596" s="517"/>
      <c r="BJ596" s="517"/>
      <c r="BK596" s="517"/>
      <c r="BL596" s="517"/>
      <c r="BM596" s="517"/>
      <c r="BN596" s="517"/>
      <c r="BO596" s="517"/>
      <c r="BP596" s="517"/>
      <c r="BQ596" s="517"/>
      <c r="BR596" s="517"/>
      <c r="BS596" s="518"/>
      <c r="BT596" s="516">
        <v>3</v>
      </c>
      <c r="BU596" s="517"/>
      <c r="BV596" s="517"/>
      <c r="BW596" s="517"/>
      <c r="BX596" s="517"/>
      <c r="BY596" s="517"/>
      <c r="BZ596" s="517"/>
      <c r="CA596" s="517"/>
      <c r="CB596" s="517"/>
      <c r="CC596" s="517"/>
      <c r="CD596" s="517"/>
      <c r="CE596" s="517"/>
      <c r="CF596" s="517"/>
      <c r="CG596" s="517"/>
      <c r="CH596" s="517"/>
      <c r="CI596" s="518"/>
      <c r="CJ596" s="516">
        <v>4</v>
      </c>
      <c r="CK596" s="517"/>
      <c r="CL596" s="517"/>
      <c r="CM596" s="517"/>
      <c r="CN596" s="517"/>
      <c r="CO596" s="517"/>
      <c r="CP596" s="517"/>
      <c r="CQ596" s="517"/>
      <c r="CR596" s="517"/>
      <c r="CS596" s="517"/>
      <c r="CT596" s="517"/>
      <c r="CU596" s="517"/>
      <c r="CV596" s="517"/>
      <c r="CW596" s="517"/>
      <c r="CX596" s="517"/>
      <c r="CY596" s="517"/>
      <c r="CZ596" s="518"/>
      <c r="DA596" s="107"/>
      <c r="DB596" s="107"/>
      <c r="DC596" s="107"/>
      <c r="DD596" s="107"/>
      <c r="DE596" s="107"/>
    </row>
    <row r="597" spans="1:109" ht="23.25" customHeight="1">
      <c r="A597" s="475" t="s">
        <v>208</v>
      </c>
      <c r="B597" s="475"/>
      <c r="C597" s="475"/>
      <c r="D597" s="475"/>
      <c r="E597" s="475"/>
      <c r="F597" s="475"/>
      <c r="G597" s="475"/>
      <c r="H597" s="484" t="s">
        <v>3046</v>
      </c>
      <c r="I597" s="484"/>
      <c r="J597" s="484"/>
      <c r="K597" s="484"/>
      <c r="L597" s="484"/>
      <c r="M597" s="484"/>
      <c r="N597" s="484"/>
      <c r="O597" s="484"/>
      <c r="P597" s="484"/>
      <c r="Q597" s="484"/>
      <c r="R597" s="484"/>
      <c r="S597" s="484"/>
      <c r="T597" s="484"/>
      <c r="U597" s="484"/>
      <c r="V597" s="484"/>
      <c r="W597" s="484"/>
      <c r="X597" s="484"/>
      <c r="Y597" s="484"/>
      <c r="Z597" s="484"/>
      <c r="AA597" s="484"/>
      <c r="AB597" s="484"/>
      <c r="AC597" s="484"/>
      <c r="AD597" s="484"/>
      <c r="AE597" s="484"/>
      <c r="AF597" s="484"/>
      <c r="AG597" s="484"/>
      <c r="AH597" s="484"/>
      <c r="AI597" s="484"/>
      <c r="AJ597" s="484"/>
      <c r="AK597" s="484"/>
      <c r="AL597" s="484"/>
      <c r="AM597" s="484"/>
      <c r="AN597" s="484"/>
      <c r="AO597" s="484"/>
      <c r="AP597" s="484"/>
      <c r="AQ597" s="484"/>
      <c r="AR597" s="484"/>
      <c r="AS597" s="484"/>
      <c r="AT597" s="484"/>
      <c r="AU597" s="484"/>
      <c r="AV597" s="484"/>
      <c r="AW597" s="484"/>
      <c r="AX597" s="484"/>
      <c r="AY597" s="484"/>
      <c r="AZ597" s="484"/>
      <c r="BA597" s="484"/>
      <c r="BB597" s="484"/>
      <c r="BC597" s="484"/>
      <c r="BD597" s="477">
        <v>10</v>
      </c>
      <c r="BE597" s="477"/>
      <c r="BF597" s="477"/>
      <c r="BG597" s="477"/>
      <c r="BH597" s="477"/>
      <c r="BI597" s="477"/>
      <c r="BJ597" s="477"/>
      <c r="BK597" s="477"/>
      <c r="BL597" s="477"/>
      <c r="BM597" s="477"/>
      <c r="BN597" s="477"/>
      <c r="BO597" s="477"/>
      <c r="BP597" s="477"/>
      <c r="BQ597" s="477"/>
      <c r="BR597" s="477"/>
      <c r="BS597" s="477"/>
      <c r="BT597" s="478">
        <v>450</v>
      </c>
      <c r="BU597" s="479"/>
      <c r="BV597" s="479"/>
      <c r="BW597" s="479"/>
      <c r="BX597" s="479"/>
      <c r="BY597" s="479"/>
      <c r="BZ597" s="479"/>
      <c r="CA597" s="479"/>
      <c r="CB597" s="479"/>
      <c r="CC597" s="479"/>
      <c r="CD597" s="479"/>
      <c r="CE597" s="479"/>
      <c r="CF597" s="479"/>
      <c r="CG597" s="479"/>
      <c r="CH597" s="479"/>
      <c r="CI597" s="480"/>
      <c r="CJ597" s="478">
        <f>BD597*BT597</f>
        <v>4500</v>
      </c>
      <c r="CK597" s="479"/>
      <c r="CL597" s="479"/>
      <c r="CM597" s="479"/>
      <c r="CN597" s="479"/>
      <c r="CO597" s="479"/>
      <c r="CP597" s="479"/>
      <c r="CQ597" s="479"/>
      <c r="CR597" s="479"/>
      <c r="CS597" s="479"/>
      <c r="CT597" s="479"/>
      <c r="CU597" s="479"/>
      <c r="CV597" s="479"/>
      <c r="CW597" s="479"/>
      <c r="CX597" s="479"/>
      <c r="CY597" s="479"/>
      <c r="CZ597" s="480"/>
      <c r="DA597" s="107"/>
      <c r="DB597" s="107"/>
      <c r="DC597" s="107"/>
      <c r="DD597" s="107"/>
      <c r="DE597" s="107"/>
    </row>
    <row r="598" spans="1:109" ht="37.5" customHeight="1">
      <c r="A598" s="475" t="s">
        <v>220</v>
      </c>
      <c r="B598" s="475"/>
      <c r="C598" s="475"/>
      <c r="D598" s="475"/>
      <c r="E598" s="475"/>
      <c r="F598" s="475"/>
      <c r="G598" s="475"/>
      <c r="H598" s="484" t="s">
        <v>3047</v>
      </c>
      <c r="I598" s="484"/>
      <c r="J598" s="484"/>
      <c r="K598" s="484"/>
      <c r="L598" s="484"/>
      <c r="M598" s="484"/>
      <c r="N598" s="484"/>
      <c r="O598" s="484"/>
      <c r="P598" s="484"/>
      <c r="Q598" s="484"/>
      <c r="R598" s="484"/>
      <c r="S598" s="484"/>
      <c r="T598" s="484"/>
      <c r="U598" s="484"/>
      <c r="V598" s="484"/>
      <c r="W598" s="484"/>
      <c r="X598" s="484"/>
      <c r="Y598" s="484"/>
      <c r="Z598" s="484"/>
      <c r="AA598" s="484"/>
      <c r="AB598" s="484"/>
      <c r="AC598" s="484"/>
      <c r="AD598" s="484"/>
      <c r="AE598" s="484"/>
      <c r="AF598" s="484"/>
      <c r="AG598" s="484"/>
      <c r="AH598" s="484"/>
      <c r="AI598" s="484"/>
      <c r="AJ598" s="484"/>
      <c r="AK598" s="484"/>
      <c r="AL598" s="484"/>
      <c r="AM598" s="484"/>
      <c r="AN598" s="484"/>
      <c r="AO598" s="484"/>
      <c r="AP598" s="484"/>
      <c r="AQ598" s="484"/>
      <c r="AR598" s="484"/>
      <c r="AS598" s="484"/>
      <c r="AT598" s="484"/>
      <c r="AU598" s="484"/>
      <c r="AV598" s="484"/>
      <c r="AW598" s="484"/>
      <c r="AX598" s="484"/>
      <c r="AY598" s="484"/>
      <c r="AZ598" s="484"/>
      <c r="BA598" s="484"/>
      <c r="BB598" s="484"/>
      <c r="BC598" s="484"/>
      <c r="BD598" s="477">
        <v>1</v>
      </c>
      <c r="BE598" s="477"/>
      <c r="BF598" s="477"/>
      <c r="BG598" s="477"/>
      <c r="BH598" s="477"/>
      <c r="BI598" s="477"/>
      <c r="BJ598" s="477"/>
      <c r="BK598" s="477"/>
      <c r="BL598" s="477"/>
      <c r="BM598" s="477"/>
      <c r="BN598" s="477"/>
      <c r="BO598" s="477"/>
      <c r="BP598" s="477"/>
      <c r="BQ598" s="477"/>
      <c r="BR598" s="477"/>
      <c r="BS598" s="477"/>
      <c r="BT598" s="478">
        <v>450</v>
      </c>
      <c r="BU598" s="479"/>
      <c r="BV598" s="479"/>
      <c r="BW598" s="479"/>
      <c r="BX598" s="479"/>
      <c r="BY598" s="479"/>
      <c r="BZ598" s="479"/>
      <c r="CA598" s="479"/>
      <c r="CB598" s="479"/>
      <c r="CC598" s="479"/>
      <c r="CD598" s="479"/>
      <c r="CE598" s="479"/>
      <c r="CF598" s="479"/>
      <c r="CG598" s="479"/>
      <c r="CH598" s="479"/>
      <c r="CI598" s="480"/>
      <c r="CJ598" s="478">
        <f>BD598*BT598</f>
        <v>450</v>
      </c>
      <c r="CK598" s="479"/>
      <c r="CL598" s="479"/>
      <c r="CM598" s="479"/>
      <c r="CN598" s="479"/>
      <c r="CO598" s="479"/>
      <c r="CP598" s="479"/>
      <c r="CQ598" s="479"/>
      <c r="CR598" s="479"/>
      <c r="CS598" s="479"/>
      <c r="CT598" s="479"/>
      <c r="CU598" s="479"/>
      <c r="CV598" s="479"/>
      <c r="CW598" s="479"/>
      <c r="CX598" s="479"/>
      <c r="CY598" s="479"/>
      <c r="CZ598" s="480"/>
      <c r="DA598" s="107"/>
      <c r="DB598" s="107"/>
      <c r="DC598" s="107"/>
      <c r="DD598" s="107"/>
      <c r="DE598" s="107"/>
    </row>
    <row r="599" spans="1:109" ht="27.75" customHeight="1">
      <c r="A599" s="475" t="s">
        <v>221</v>
      </c>
      <c r="B599" s="475"/>
      <c r="C599" s="475"/>
      <c r="D599" s="475"/>
      <c r="E599" s="475"/>
      <c r="F599" s="475"/>
      <c r="G599" s="475"/>
      <c r="H599" s="484" t="s">
        <v>3048</v>
      </c>
      <c r="I599" s="484"/>
      <c r="J599" s="484"/>
      <c r="K599" s="484"/>
      <c r="L599" s="484"/>
      <c r="M599" s="484"/>
      <c r="N599" s="484"/>
      <c r="O599" s="484"/>
      <c r="P599" s="484"/>
      <c r="Q599" s="484"/>
      <c r="R599" s="484"/>
      <c r="S599" s="484"/>
      <c r="T599" s="484"/>
      <c r="U599" s="484"/>
      <c r="V599" s="484"/>
      <c r="W599" s="484"/>
      <c r="X599" s="484"/>
      <c r="Y599" s="484"/>
      <c r="Z599" s="484"/>
      <c r="AA599" s="484"/>
      <c r="AB599" s="484"/>
      <c r="AC599" s="484"/>
      <c r="AD599" s="484"/>
      <c r="AE599" s="484"/>
      <c r="AF599" s="484"/>
      <c r="AG599" s="484"/>
      <c r="AH599" s="484"/>
      <c r="AI599" s="484"/>
      <c r="AJ599" s="484"/>
      <c r="AK599" s="484"/>
      <c r="AL599" s="484"/>
      <c r="AM599" s="484"/>
      <c r="AN599" s="484"/>
      <c r="AO599" s="484"/>
      <c r="AP599" s="484"/>
      <c r="AQ599" s="484"/>
      <c r="AR599" s="484"/>
      <c r="AS599" s="484"/>
      <c r="AT599" s="484"/>
      <c r="AU599" s="484"/>
      <c r="AV599" s="484"/>
      <c r="AW599" s="484"/>
      <c r="AX599" s="484"/>
      <c r="AY599" s="484"/>
      <c r="AZ599" s="484"/>
      <c r="BA599" s="484"/>
      <c r="BB599" s="484"/>
      <c r="BC599" s="484"/>
      <c r="BD599" s="477">
        <v>5</v>
      </c>
      <c r="BE599" s="477"/>
      <c r="BF599" s="477"/>
      <c r="BG599" s="477"/>
      <c r="BH599" s="477"/>
      <c r="BI599" s="477"/>
      <c r="BJ599" s="477"/>
      <c r="BK599" s="477"/>
      <c r="BL599" s="477"/>
      <c r="BM599" s="477"/>
      <c r="BN599" s="477"/>
      <c r="BO599" s="477"/>
      <c r="BP599" s="477"/>
      <c r="BQ599" s="477"/>
      <c r="BR599" s="477"/>
      <c r="BS599" s="477"/>
      <c r="BT599" s="478">
        <v>700</v>
      </c>
      <c r="BU599" s="479"/>
      <c r="BV599" s="479"/>
      <c r="BW599" s="479"/>
      <c r="BX599" s="479"/>
      <c r="BY599" s="479"/>
      <c r="BZ599" s="479"/>
      <c r="CA599" s="479"/>
      <c r="CB599" s="479"/>
      <c r="CC599" s="479"/>
      <c r="CD599" s="479"/>
      <c r="CE599" s="479"/>
      <c r="CF599" s="479"/>
      <c r="CG599" s="479"/>
      <c r="CH599" s="479"/>
      <c r="CI599" s="480"/>
      <c r="CJ599" s="478">
        <f>BD599*BT599</f>
        <v>3500</v>
      </c>
      <c r="CK599" s="479"/>
      <c r="CL599" s="479"/>
      <c r="CM599" s="479"/>
      <c r="CN599" s="479"/>
      <c r="CO599" s="479"/>
      <c r="CP599" s="479"/>
      <c r="CQ599" s="479"/>
      <c r="CR599" s="479"/>
      <c r="CS599" s="479"/>
      <c r="CT599" s="479"/>
      <c r="CU599" s="479"/>
      <c r="CV599" s="479"/>
      <c r="CW599" s="479"/>
      <c r="CX599" s="479"/>
      <c r="CY599" s="479"/>
      <c r="CZ599" s="480"/>
      <c r="DA599" s="107"/>
      <c r="DB599" s="107"/>
      <c r="DC599" s="107"/>
      <c r="DD599" s="107"/>
      <c r="DE599" s="107"/>
    </row>
    <row r="600" spans="1:109" ht="38.25" customHeight="1">
      <c r="A600" s="475" t="s">
        <v>315</v>
      </c>
      <c r="B600" s="475"/>
      <c r="C600" s="475"/>
      <c r="D600" s="475"/>
      <c r="E600" s="475"/>
      <c r="F600" s="475"/>
      <c r="G600" s="475"/>
      <c r="H600" s="484" t="s">
        <v>3049</v>
      </c>
      <c r="I600" s="484"/>
      <c r="J600" s="484"/>
      <c r="K600" s="484"/>
      <c r="L600" s="484"/>
      <c r="M600" s="484"/>
      <c r="N600" s="484"/>
      <c r="O600" s="484"/>
      <c r="P600" s="484"/>
      <c r="Q600" s="484"/>
      <c r="R600" s="484"/>
      <c r="S600" s="484"/>
      <c r="T600" s="484"/>
      <c r="U600" s="484"/>
      <c r="V600" s="484"/>
      <c r="W600" s="484"/>
      <c r="X600" s="484"/>
      <c r="Y600" s="484"/>
      <c r="Z600" s="484"/>
      <c r="AA600" s="484"/>
      <c r="AB600" s="484"/>
      <c r="AC600" s="484"/>
      <c r="AD600" s="484"/>
      <c r="AE600" s="484"/>
      <c r="AF600" s="484"/>
      <c r="AG600" s="484"/>
      <c r="AH600" s="484"/>
      <c r="AI600" s="484"/>
      <c r="AJ600" s="484"/>
      <c r="AK600" s="484"/>
      <c r="AL600" s="484"/>
      <c r="AM600" s="484"/>
      <c r="AN600" s="484"/>
      <c r="AO600" s="484"/>
      <c r="AP600" s="484"/>
      <c r="AQ600" s="484"/>
      <c r="AR600" s="484"/>
      <c r="AS600" s="484"/>
      <c r="AT600" s="484"/>
      <c r="AU600" s="484"/>
      <c r="AV600" s="484"/>
      <c r="AW600" s="484"/>
      <c r="AX600" s="484"/>
      <c r="AY600" s="484"/>
      <c r="AZ600" s="484"/>
      <c r="BA600" s="484"/>
      <c r="BB600" s="484"/>
      <c r="BC600" s="484"/>
      <c r="BD600" s="477">
        <v>2</v>
      </c>
      <c r="BE600" s="477"/>
      <c r="BF600" s="477"/>
      <c r="BG600" s="477"/>
      <c r="BH600" s="477"/>
      <c r="BI600" s="477"/>
      <c r="BJ600" s="477"/>
      <c r="BK600" s="477"/>
      <c r="BL600" s="477"/>
      <c r="BM600" s="477"/>
      <c r="BN600" s="477"/>
      <c r="BO600" s="477"/>
      <c r="BP600" s="477"/>
      <c r="BQ600" s="477"/>
      <c r="BR600" s="477"/>
      <c r="BS600" s="477"/>
      <c r="BT600" s="478">
        <v>450</v>
      </c>
      <c r="BU600" s="479"/>
      <c r="BV600" s="479"/>
      <c r="BW600" s="479"/>
      <c r="BX600" s="479"/>
      <c r="BY600" s="479"/>
      <c r="BZ600" s="479"/>
      <c r="CA600" s="479"/>
      <c r="CB600" s="479"/>
      <c r="CC600" s="479"/>
      <c r="CD600" s="479"/>
      <c r="CE600" s="479"/>
      <c r="CF600" s="479"/>
      <c r="CG600" s="479"/>
      <c r="CH600" s="479"/>
      <c r="CI600" s="480"/>
      <c r="CJ600" s="478">
        <f>BD600*BT600</f>
        <v>900</v>
      </c>
      <c r="CK600" s="479"/>
      <c r="CL600" s="479"/>
      <c r="CM600" s="479"/>
      <c r="CN600" s="479"/>
      <c r="CO600" s="479"/>
      <c r="CP600" s="479"/>
      <c r="CQ600" s="479"/>
      <c r="CR600" s="479"/>
      <c r="CS600" s="479"/>
      <c r="CT600" s="479"/>
      <c r="CU600" s="479"/>
      <c r="CV600" s="479"/>
      <c r="CW600" s="479"/>
      <c r="CX600" s="479"/>
      <c r="CY600" s="479"/>
      <c r="CZ600" s="480"/>
      <c r="DA600" s="107"/>
      <c r="DB600" s="107"/>
      <c r="DC600" s="107"/>
      <c r="DD600" s="107"/>
      <c r="DE600" s="107"/>
    </row>
    <row r="601" spans="1:109" ht="15">
      <c r="A601" s="475"/>
      <c r="B601" s="475"/>
      <c r="C601" s="475"/>
      <c r="D601" s="475"/>
      <c r="E601" s="475"/>
      <c r="F601" s="475"/>
      <c r="G601" s="475"/>
      <c r="H601" s="476" t="s">
        <v>209</v>
      </c>
      <c r="I601" s="476"/>
      <c r="J601" s="476"/>
      <c r="K601" s="476"/>
      <c r="L601" s="476"/>
      <c r="M601" s="476"/>
      <c r="N601" s="476"/>
      <c r="O601" s="476"/>
      <c r="P601" s="476"/>
      <c r="Q601" s="476"/>
      <c r="R601" s="476"/>
      <c r="S601" s="476"/>
      <c r="T601" s="476"/>
      <c r="U601" s="476"/>
      <c r="V601" s="476"/>
      <c r="W601" s="476"/>
      <c r="X601" s="476"/>
      <c r="Y601" s="476"/>
      <c r="Z601" s="476"/>
      <c r="AA601" s="476"/>
      <c r="AB601" s="476"/>
      <c r="AC601" s="476"/>
      <c r="AD601" s="476"/>
      <c r="AE601" s="476"/>
      <c r="AF601" s="476"/>
      <c r="AG601" s="476"/>
      <c r="AH601" s="476"/>
      <c r="AI601" s="476"/>
      <c r="AJ601" s="476"/>
      <c r="AK601" s="476"/>
      <c r="AL601" s="476"/>
      <c r="AM601" s="476"/>
      <c r="AN601" s="476"/>
      <c r="AO601" s="476"/>
      <c r="AP601" s="476"/>
      <c r="AQ601" s="476"/>
      <c r="AR601" s="476"/>
      <c r="AS601" s="476"/>
      <c r="AT601" s="476"/>
      <c r="AU601" s="476"/>
      <c r="AV601" s="476"/>
      <c r="AW601" s="476"/>
      <c r="AX601" s="476"/>
      <c r="AY601" s="476"/>
      <c r="AZ601" s="476"/>
      <c r="BA601" s="476"/>
      <c r="BB601" s="476"/>
      <c r="BC601" s="476"/>
      <c r="BD601" s="477"/>
      <c r="BE601" s="477"/>
      <c r="BF601" s="477"/>
      <c r="BG601" s="477"/>
      <c r="BH601" s="477"/>
      <c r="BI601" s="477"/>
      <c r="BJ601" s="477"/>
      <c r="BK601" s="477"/>
      <c r="BL601" s="477"/>
      <c r="BM601" s="477"/>
      <c r="BN601" s="477"/>
      <c r="BO601" s="477"/>
      <c r="BP601" s="477"/>
      <c r="BQ601" s="477"/>
      <c r="BR601" s="477"/>
      <c r="BS601" s="477"/>
      <c r="BT601" s="478" t="s">
        <v>210</v>
      </c>
      <c r="BU601" s="479"/>
      <c r="BV601" s="479"/>
      <c r="BW601" s="479"/>
      <c r="BX601" s="479"/>
      <c r="BY601" s="479"/>
      <c r="BZ601" s="479"/>
      <c r="CA601" s="479"/>
      <c r="CB601" s="479"/>
      <c r="CC601" s="479"/>
      <c r="CD601" s="479"/>
      <c r="CE601" s="479"/>
      <c r="CF601" s="479"/>
      <c r="CG601" s="479"/>
      <c r="CH601" s="479"/>
      <c r="CI601" s="480"/>
      <c r="CJ601" s="481">
        <f>SUM(CJ597:CZ600)</f>
        <v>9350</v>
      </c>
      <c r="CK601" s="482"/>
      <c r="CL601" s="482"/>
      <c r="CM601" s="482"/>
      <c r="CN601" s="482"/>
      <c r="CO601" s="482"/>
      <c r="CP601" s="482"/>
      <c r="CQ601" s="482"/>
      <c r="CR601" s="482"/>
      <c r="CS601" s="482"/>
      <c r="CT601" s="482"/>
      <c r="CU601" s="482"/>
      <c r="CV601" s="482"/>
      <c r="CW601" s="482"/>
      <c r="CX601" s="482"/>
      <c r="CY601" s="482"/>
      <c r="CZ601" s="483"/>
      <c r="DA601" s="107"/>
      <c r="DB601" s="107"/>
      <c r="DC601" s="107"/>
      <c r="DD601" s="107"/>
      <c r="DE601" s="107"/>
    </row>
    <row r="602" spans="1:109" ht="1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7"/>
      <c r="AV602" s="107"/>
      <c r="AW602" s="107"/>
      <c r="AX602" s="107"/>
      <c r="AY602" s="107"/>
      <c r="AZ602" s="107"/>
      <c r="BA602" s="107"/>
      <c r="BB602" s="107"/>
      <c r="BC602" s="107"/>
      <c r="BD602" s="107"/>
      <c r="BE602" s="107"/>
      <c r="BF602" s="107"/>
      <c r="BG602" s="107"/>
      <c r="BH602" s="107"/>
      <c r="BI602" s="107"/>
      <c r="BJ602" s="107"/>
      <c r="BK602" s="107"/>
      <c r="BL602" s="107"/>
      <c r="BM602" s="107"/>
      <c r="BN602" s="107"/>
      <c r="BO602" s="107"/>
      <c r="BP602" s="107"/>
      <c r="BQ602" s="107"/>
      <c r="BR602" s="107"/>
      <c r="BS602" s="107"/>
      <c r="BT602" s="107"/>
      <c r="BU602" s="107"/>
      <c r="BV602" s="107"/>
      <c r="BW602" s="107"/>
      <c r="BX602" s="107"/>
      <c r="BY602" s="107"/>
      <c r="BZ602" s="107"/>
      <c r="CA602" s="107"/>
      <c r="CB602" s="107"/>
      <c r="CC602" s="107"/>
      <c r="CD602" s="107"/>
      <c r="CE602" s="107"/>
      <c r="CF602" s="107"/>
      <c r="CG602" s="107"/>
      <c r="CH602" s="107"/>
      <c r="CI602" s="107"/>
      <c r="CJ602" s="107"/>
      <c r="CK602" s="107"/>
      <c r="CL602" s="107"/>
      <c r="CM602" s="107"/>
      <c r="CN602" s="107"/>
      <c r="CO602" s="107"/>
      <c r="CP602" s="107"/>
      <c r="CQ602" s="107"/>
      <c r="CR602" s="107"/>
      <c r="CS602" s="107"/>
      <c r="CT602" s="107"/>
      <c r="CU602" s="107"/>
      <c r="CV602" s="107"/>
      <c r="CW602" s="107"/>
      <c r="CX602" s="107"/>
      <c r="CY602" s="107"/>
      <c r="CZ602" s="107"/>
      <c r="DA602" s="107"/>
      <c r="DB602" s="107"/>
      <c r="DC602" s="107"/>
      <c r="DD602" s="107"/>
      <c r="DE602" s="107"/>
    </row>
    <row r="603" spans="1:109" ht="1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7"/>
      <c r="AV603" s="107"/>
      <c r="AW603" s="107"/>
      <c r="AX603" s="107"/>
      <c r="AY603" s="107"/>
      <c r="AZ603" s="107"/>
      <c r="BA603" s="107"/>
      <c r="BB603" s="107"/>
      <c r="BC603" s="107"/>
      <c r="BD603" s="107"/>
      <c r="BE603" s="107"/>
      <c r="BF603" s="107"/>
      <c r="BG603" s="107"/>
      <c r="BH603" s="107"/>
      <c r="BI603" s="107"/>
      <c r="BJ603" s="107"/>
      <c r="BK603" s="107"/>
      <c r="BL603" s="107"/>
      <c r="BM603" s="107"/>
      <c r="BN603" s="107"/>
      <c r="BO603" s="107"/>
      <c r="BP603" s="107"/>
      <c r="BQ603" s="107"/>
      <c r="BR603" s="107"/>
      <c r="BS603" s="107"/>
      <c r="BT603" s="107"/>
      <c r="BU603" s="107"/>
      <c r="BV603" s="107"/>
      <c r="BW603" s="107"/>
      <c r="BX603" s="107"/>
      <c r="BY603" s="107"/>
      <c r="BZ603" s="107"/>
      <c r="CA603" s="107"/>
      <c r="CB603" s="107"/>
      <c r="CC603" s="107"/>
      <c r="CD603" s="107"/>
      <c r="CE603" s="107"/>
      <c r="CF603" s="107"/>
      <c r="CG603" s="107"/>
      <c r="CH603" s="107"/>
      <c r="CI603" s="107"/>
      <c r="CJ603" s="107"/>
      <c r="CK603" s="107"/>
      <c r="CL603" s="107"/>
      <c r="CM603" s="107"/>
      <c r="CN603" s="107"/>
      <c r="CO603" s="107"/>
      <c r="CP603" s="107"/>
      <c r="CQ603" s="107"/>
      <c r="CR603" s="107"/>
      <c r="CS603" s="107"/>
      <c r="CT603" s="107"/>
      <c r="CU603" s="107"/>
      <c r="CV603" s="107"/>
      <c r="CW603" s="107"/>
      <c r="CX603" s="107"/>
      <c r="CY603" s="107"/>
      <c r="CZ603" s="107"/>
      <c r="DA603" s="107"/>
      <c r="DB603" s="107"/>
      <c r="DC603" s="107"/>
      <c r="DD603" s="107"/>
      <c r="DE603" s="107"/>
    </row>
    <row r="604" spans="1:109" ht="1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7"/>
      <c r="AV604" s="107"/>
      <c r="AW604" s="107"/>
      <c r="AX604" s="107"/>
      <c r="AY604" s="107"/>
      <c r="AZ604" s="107"/>
      <c r="BA604" s="107"/>
      <c r="BB604" s="107"/>
      <c r="BC604" s="107"/>
      <c r="BD604" s="107"/>
      <c r="BE604" s="107"/>
      <c r="BF604" s="107"/>
      <c r="BG604" s="107"/>
      <c r="BH604" s="107"/>
      <c r="BI604" s="107"/>
      <c r="BJ604" s="107"/>
      <c r="BK604" s="107"/>
      <c r="BL604" s="107"/>
      <c r="BM604" s="107"/>
      <c r="BN604" s="107"/>
      <c r="BO604" s="107"/>
      <c r="BP604" s="107"/>
      <c r="BQ604" s="107"/>
      <c r="BR604" s="107"/>
      <c r="BS604" s="107"/>
      <c r="BT604" s="107"/>
      <c r="BU604" s="107"/>
      <c r="BV604" s="107"/>
      <c r="BW604" s="107"/>
      <c r="BX604" s="107"/>
      <c r="BY604" s="107"/>
      <c r="BZ604" s="107"/>
      <c r="CA604" s="107"/>
      <c r="CB604" s="107"/>
      <c r="CC604" s="107"/>
      <c r="CD604" s="107"/>
      <c r="CE604" s="107"/>
      <c r="CF604" s="107"/>
      <c r="CG604" s="107"/>
      <c r="CH604" s="107"/>
      <c r="CI604" s="107"/>
      <c r="CJ604" s="107"/>
      <c r="CK604" s="107"/>
      <c r="CL604" s="107"/>
      <c r="CM604" s="107"/>
      <c r="CN604" s="107"/>
      <c r="CO604" s="107"/>
      <c r="CP604" s="107"/>
      <c r="CQ604" s="107"/>
      <c r="CR604" s="107"/>
      <c r="CS604" s="107"/>
      <c r="CT604" s="107"/>
      <c r="CU604" s="107"/>
      <c r="CV604" s="107"/>
      <c r="CW604" s="107"/>
      <c r="CX604" s="107"/>
      <c r="CY604" s="107"/>
      <c r="CZ604" s="107"/>
      <c r="DA604" s="107"/>
      <c r="DB604" s="107"/>
      <c r="DC604" s="107"/>
      <c r="DD604" s="107"/>
      <c r="DE604" s="107"/>
    </row>
    <row r="605" spans="1:109" ht="1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7"/>
      <c r="AV605" s="107"/>
      <c r="AW605" s="107"/>
      <c r="AX605" s="107"/>
      <c r="AY605" s="107"/>
      <c r="AZ605" s="107"/>
      <c r="BA605" s="107"/>
      <c r="BB605" s="107"/>
      <c r="BC605" s="107"/>
      <c r="BD605" s="107"/>
      <c r="BE605" s="107"/>
      <c r="BF605" s="107"/>
      <c r="BG605" s="107"/>
      <c r="BH605" s="107"/>
      <c r="BI605" s="107"/>
      <c r="BJ605" s="107"/>
      <c r="BK605" s="107"/>
      <c r="BL605" s="107"/>
      <c r="BM605" s="107"/>
      <c r="BN605" s="107"/>
      <c r="BO605" s="107"/>
      <c r="BP605" s="107"/>
      <c r="BQ605" s="107"/>
      <c r="BR605" s="107"/>
      <c r="BS605" s="107"/>
      <c r="BT605" s="107"/>
      <c r="BU605" s="107"/>
      <c r="BV605" s="107"/>
      <c r="BW605" s="107"/>
      <c r="BX605" s="107"/>
      <c r="BY605" s="107"/>
      <c r="BZ605" s="107"/>
      <c r="CA605" s="107"/>
      <c r="CB605" s="107"/>
      <c r="CC605" s="107"/>
      <c r="CD605" s="107"/>
      <c r="CE605" s="107"/>
      <c r="CF605" s="107"/>
      <c r="CG605" s="107"/>
      <c r="CH605" s="107"/>
      <c r="CI605" s="107"/>
      <c r="CJ605" s="107"/>
      <c r="CK605" s="107"/>
      <c r="CL605" s="107"/>
      <c r="CM605" s="107"/>
      <c r="CN605" s="107"/>
      <c r="CO605" s="107"/>
      <c r="CP605" s="107"/>
      <c r="CQ605" s="107"/>
      <c r="CR605" s="107"/>
      <c r="CS605" s="107"/>
      <c r="CT605" s="107"/>
      <c r="CU605" s="107"/>
      <c r="CV605" s="107"/>
      <c r="CW605" s="107"/>
      <c r="CX605" s="107"/>
      <c r="CY605" s="107"/>
      <c r="CZ605" s="107"/>
      <c r="DA605" s="107"/>
      <c r="DB605" s="107"/>
      <c r="DC605" s="107"/>
      <c r="DD605" s="107"/>
      <c r="DE605" s="107"/>
    </row>
    <row r="606" spans="1:109" ht="1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7"/>
      <c r="AZ606" s="107"/>
      <c r="BA606" s="107"/>
      <c r="BB606" s="107"/>
      <c r="BC606" s="107"/>
      <c r="BD606" s="107"/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7"/>
      <c r="BR606" s="107"/>
      <c r="BS606" s="107"/>
      <c r="BT606" s="107"/>
      <c r="BU606" s="107"/>
      <c r="BV606" s="107"/>
      <c r="BW606" s="107"/>
      <c r="BX606" s="107"/>
      <c r="BY606" s="107"/>
      <c r="BZ606" s="107"/>
      <c r="CA606" s="107"/>
      <c r="CB606" s="107"/>
      <c r="CC606" s="107"/>
      <c r="CD606" s="107"/>
      <c r="CE606" s="107"/>
      <c r="CF606" s="107"/>
      <c r="CG606" s="107"/>
      <c r="CH606" s="107"/>
      <c r="CI606" s="107"/>
      <c r="CJ606" s="107"/>
      <c r="CK606" s="107"/>
      <c r="CL606" s="107"/>
      <c r="CM606" s="107"/>
      <c r="CN606" s="107"/>
      <c r="CO606" s="107"/>
      <c r="CP606" s="107"/>
      <c r="CQ606" s="107"/>
      <c r="CR606" s="107"/>
      <c r="CS606" s="107"/>
      <c r="CT606" s="107"/>
      <c r="CU606" s="107"/>
      <c r="CV606" s="107"/>
      <c r="CW606" s="107"/>
      <c r="CX606" s="107"/>
      <c r="CY606" s="107"/>
      <c r="CZ606" s="107"/>
      <c r="DA606" s="107"/>
      <c r="DB606" s="107"/>
      <c r="DC606" s="107"/>
      <c r="DD606" s="107"/>
      <c r="DE606" s="107"/>
    </row>
    <row r="607" spans="1:109" ht="1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/>
      <c r="AV607" s="107"/>
      <c r="AW607" s="107"/>
      <c r="AX607" s="107"/>
      <c r="AY607" s="107"/>
      <c r="AZ607" s="107"/>
      <c r="BA607" s="107"/>
      <c r="BB607" s="107"/>
      <c r="BC607" s="107"/>
      <c r="BD607" s="107"/>
      <c r="BE607" s="107"/>
      <c r="BF607" s="107"/>
      <c r="BG607" s="107"/>
      <c r="BH607" s="107"/>
      <c r="BI607" s="107"/>
      <c r="BJ607" s="107"/>
      <c r="BK607" s="107"/>
      <c r="BL607" s="107"/>
      <c r="BM607" s="107"/>
      <c r="BN607" s="107"/>
      <c r="BO607" s="107"/>
      <c r="BP607" s="107"/>
      <c r="BQ607" s="107"/>
      <c r="BR607" s="107"/>
      <c r="BS607" s="107"/>
      <c r="BT607" s="107"/>
      <c r="BU607" s="107"/>
      <c r="BV607" s="107"/>
      <c r="BW607" s="107"/>
      <c r="BX607" s="107"/>
      <c r="BY607" s="107"/>
      <c r="BZ607" s="107"/>
      <c r="CA607" s="107"/>
      <c r="CB607" s="107"/>
      <c r="CC607" s="107"/>
      <c r="CD607" s="107"/>
      <c r="CE607" s="107"/>
      <c r="CF607" s="107"/>
      <c r="CG607" s="107"/>
      <c r="CH607" s="107"/>
      <c r="CI607" s="107"/>
      <c r="CJ607" s="107"/>
      <c r="CK607" s="107"/>
      <c r="CL607" s="107"/>
      <c r="CM607" s="107"/>
      <c r="CN607" s="107"/>
      <c r="CO607" s="107"/>
      <c r="CP607" s="107"/>
      <c r="CQ607" s="107"/>
      <c r="CR607" s="107"/>
      <c r="CS607" s="107"/>
      <c r="CT607" s="107"/>
      <c r="CU607" s="107"/>
      <c r="CV607" s="107"/>
      <c r="CW607" s="107"/>
      <c r="CX607" s="107"/>
      <c r="CY607" s="107"/>
      <c r="CZ607" s="107"/>
      <c r="DA607" s="107"/>
      <c r="DB607" s="107"/>
      <c r="DC607" s="107"/>
      <c r="DD607" s="107"/>
      <c r="DE607" s="107"/>
    </row>
    <row r="608" spans="1:109" ht="1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/>
      <c r="AV608" s="107"/>
      <c r="AW608" s="107"/>
      <c r="AX608" s="107"/>
      <c r="AY608" s="107"/>
      <c r="AZ608" s="107"/>
      <c r="BA608" s="107"/>
      <c r="BB608" s="107"/>
      <c r="BC608" s="107"/>
      <c r="BD608" s="107"/>
      <c r="BE608" s="107"/>
      <c r="BF608" s="107"/>
      <c r="BG608" s="107"/>
      <c r="BH608" s="107"/>
      <c r="BI608" s="107"/>
      <c r="BJ608" s="107"/>
      <c r="BK608" s="107"/>
      <c r="BL608" s="107"/>
      <c r="BM608" s="107"/>
      <c r="BN608" s="107"/>
      <c r="BO608" s="107"/>
      <c r="BP608" s="107"/>
      <c r="BQ608" s="107"/>
      <c r="BR608" s="107"/>
      <c r="BS608" s="107"/>
      <c r="BT608" s="107"/>
      <c r="BU608" s="107"/>
      <c r="BV608" s="107"/>
      <c r="BW608" s="107"/>
      <c r="BX608" s="107"/>
      <c r="BY608" s="107"/>
      <c r="BZ608" s="107"/>
      <c r="CA608" s="107"/>
      <c r="CB608" s="107"/>
      <c r="CC608" s="107"/>
      <c r="CD608" s="107"/>
      <c r="CE608" s="107"/>
      <c r="CF608" s="107"/>
      <c r="CG608" s="107"/>
      <c r="CH608" s="107"/>
      <c r="CI608" s="107"/>
      <c r="CJ608" s="107"/>
      <c r="CK608" s="107"/>
      <c r="CL608" s="107"/>
      <c r="CM608" s="107"/>
      <c r="CN608" s="107"/>
      <c r="CO608" s="107"/>
      <c r="CP608" s="107"/>
      <c r="CQ608" s="107"/>
      <c r="CR608" s="107"/>
      <c r="CS608" s="107"/>
      <c r="CT608" s="107"/>
      <c r="CU608" s="107"/>
      <c r="CV608" s="107"/>
      <c r="CW608" s="107"/>
      <c r="CX608" s="107"/>
      <c r="CY608" s="107"/>
      <c r="CZ608" s="107"/>
      <c r="DA608" s="107"/>
      <c r="DB608" s="107"/>
      <c r="DC608" s="107"/>
      <c r="DD608" s="107"/>
      <c r="DE608" s="107"/>
    </row>
    <row r="609" spans="1:109" ht="1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7"/>
      <c r="AV609" s="107"/>
      <c r="AW609" s="107"/>
      <c r="AX609" s="107"/>
      <c r="AY609" s="107"/>
      <c r="AZ609" s="107"/>
      <c r="BA609" s="107"/>
      <c r="BB609" s="107"/>
      <c r="BC609" s="107"/>
      <c r="BD609" s="107"/>
      <c r="BE609" s="107"/>
      <c r="BF609" s="107"/>
      <c r="BG609" s="107"/>
      <c r="BH609" s="107"/>
      <c r="BI609" s="107"/>
      <c r="BJ609" s="107"/>
      <c r="BK609" s="107"/>
      <c r="BL609" s="107"/>
      <c r="BM609" s="107"/>
      <c r="BN609" s="107"/>
      <c r="BO609" s="107"/>
      <c r="BP609" s="107"/>
      <c r="BQ609" s="107"/>
      <c r="BR609" s="107"/>
      <c r="BS609" s="107"/>
      <c r="BT609" s="107"/>
      <c r="BU609" s="107"/>
      <c r="BV609" s="107"/>
      <c r="BW609" s="107"/>
      <c r="BX609" s="107"/>
      <c r="BY609" s="107"/>
      <c r="BZ609" s="107"/>
      <c r="CA609" s="107"/>
      <c r="CB609" s="107"/>
      <c r="CC609" s="107"/>
      <c r="CD609" s="107"/>
      <c r="CE609" s="107"/>
      <c r="CF609" s="107"/>
      <c r="CG609" s="107"/>
      <c r="CH609" s="107"/>
      <c r="CI609" s="107"/>
      <c r="CJ609" s="107"/>
      <c r="CK609" s="107"/>
      <c r="CL609" s="107"/>
      <c r="CM609" s="107"/>
      <c r="CN609" s="107"/>
      <c r="CO609" s="107"/>
      <c r="CP609" s="107"/>
      <c r="CQ609" s="107"/>
      <c r="CR609" s="107"/>
      <c r="CS609" s="107"/>
      <c r="CT609" s="107"/>
      <c r="CU609" s="107"/>
      <c r="CV609" s="107"/>
      <c r="CW609" s="107"/>
      <c r="CX609" s="107"/>
      <c r="CY609" s="107"/>
      <c r="CZ609" s="107"/>
      <c r="DA609" s="107"/>
      <c r="DB609" s="107"/>
      <c r="DC609" s="107"/>
      <c r="DD609" s="107"/>
      <c r="DE609" s="107"/>
    </row>
    <row r="610" spans="1:109" ht="1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7"/>
      <c r="AZ610" s="107"/>
      <c r="BA610" s="107"/>
      <c r="BB610" s="107"/>
      <c r="BC610" s="107"/>
      <c r="BD610" s="107"/>
      <c r="BE610" s="107"/>
      <c r="BF610" s="107"/>
      <c r="BG610" s="107"/>
      <c r="BH610" s="107"/>
      <c r="BI610" s="107"/>
      <c r="BJ610" s="107"/>
      <c r="BK610" s="107"/>
      <c r="BL610" s="107"/>
      <c r="BM610" s="107"/>
      <c r="BN610" s="107"/>
      <c r="BO610" s="107"/>
      <c r="BP610" s="107"/>
      <c r="BQ610" s="107"/>
      <c r="BR610" s="107"/>
      <c r="BS610" s="107"/>
      <c r="BT610" s="107"/>
      <c r="BU610" s="107"/>
      <c r="BV610" s="107"/>
      <c r="BW610" s="107"/>
      <c r="BX610" s="107"/>
      <c r="BY610" s="107"/>
      <c r="BZ610" s="107"/>
      <c r="CA610" s="107"/>
      <c r="CB610" s="107"/>
      <c r="CC610" s="107"/>
      <c r="CD610" s="107"/>
      <c r="CE610" s="107"/>
      <c r="CF610" s="107"/>
      <c r="CG610" s="107"/>
      <c r="CH610" s="107"/>
      <c r="CI610" s="107"/>
      <c r="CJ610" s="107"/>
      <c r="CK610" s="107"/>
      <c r="CL610" s="107"/>
      <c r="CM610" s="107"/>
      <c r="CN610" s="107"/>
      <c r="CO610" s="107"/>
      <c r="CP610" s="107"/>
      <c r="CQ610" s="107"/>
      <c r="CR610" s="107"/>
      <c r="CS610" s="107"/>
      <c r="CT610" s="107"/>
      <c r="CU610" s="107"/>
      <c r="CV610" s="107"/>
      <c r="CW610" s="107"/>
      <c r="CX610" s="107"/>
      <c r="CY610" s="107"/>
      <c r="CZ610" s="107"/>
      <c r="DA610" s="107"/>
      <c r="DB610" s="107"/>
      <c r="DC610" s="107"/>
      <c r="DD610" s="107"/>
      <c r="DE610" s="107"/>
    </row>
    <row r="611" spans="1:109" ht="1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7"/>
      <c r="AZ611" s="107"/>
      <c r="BA611" s="107"/>
      <c r="BB611" s="107"/>
      <c r="BC611" s="107"/>
      <c r="BD611" s="107"/>
      <c r="BE611" s="107"/>
      <c r="BF611" s="107"/>
      <c r="BG611" s="107"/>
      <c r="BH611" s="107"/>
      <c r="BI611" s="107"/>
      <c r="BJ611" s="107"/>
      <c r="BK611" s="107"/>
      <c r="BL611" s="107"/>
      <c r="BM611" s="107"/>
      <c r="BN611" s="107"/>
      <c r="BO611" s="107"/>
      <c r="BP611" s="107"/>
      <c r="BQ611" s="107"/>
      <c r="BR611" s="107"/>
      <c r="BS611" s="107"/>
      <c r="BT611" s="107"/>
      <c r="BU611" s="107"/>
      <c r="BV611" s="107"/>
      <c r="BW611" s="107"/>
      <c r="BX611" s="107"/>
      <c r="BY611" s="107"/>
      <c r="BZ611" s="107"/>
      <c r="CA611" s="107"/>
      <c r="CB611" s="107"/>
      <c r="CC611" s="107"/>
      <c r="CD611" s="107"/>
      <c r="CE611" s="107"/>
      <c r="CF611" s="107"/>
      <c r="CG611" s="107"/>
      <c r="CH611" s="107"/>
      <c r="CI611" s="107"/>
      <c r="CJ611" s="107"/>
      <c r="CK611" s="107"/>
      <c r="CL611" s="107"/>
      <c r="CM611" s="107"/>
      <c r="CN611" s="107"/>
      <c r="CO611" s="107"/>
      <c r="CP611" s="107"/>
      <c r="CQ611" s="107"/>
      <c r="CR611" s="107"/>
      <c r="CS611" s="107"/>
      <c r="CT611" s="107"/>
      <c r="CU611" s="107"/>
      <c r="CV611" s="107"/>
      <c r="CW611" s="107"/>
      <c r="CX611" s="107"/>
      <c r="CY611" s="107"/>
      <c r="CZ611" s="107"/>
      <c r="DA611" s="107"/>
      <c r="DB611" s="107"/>
      <c r="DC611" s="107"/>
      <c r="DD611" s="107"/>
      <c r="DE611" s="107"/>
    </row>
    <row r="612" spans="1:109" ht="1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7"/>
      <c r="AZ612" s="107"/>
      <c r="BA612" s="107"/>
      <c r="BB612" s="107"/>
      <c r="BC612" s="107"/>
      <c r="BD612" s="107"/>
      <c r="BE612" s="107"/>
      <c r="BF612" s="107"/>
      <c r="BG612" s="107"/>
      <c r="BH612" s="107"/>
      <c r="BI612" s="107"/>
      <c r="BJ612" s="107"/>
      <c r="BK612" s="107"/>
      <c r="BL612" s="107"/>
      <c r="BM612" s="107"/>
      <c r="BN612" s="107"/>
      <c r="BO612" s="107"/>
      <c r="BP612" s="107"/>
      <c r="BQ612" s="107"/>
      <c r="BR612" s="107"/>
      <c r="BS612" s="107"/>
      <c r="BT612" s="107"/>
      <c r="BU612" s="107"/>
      <c r="BV612" s="107"/>
      <c r="BW612" s="107"/>
      <c r="BX612" s="107"/>
      <c r="BY612" s="107"/>
      <c r="BZ612" s="107"/>
      <c r="CA612" s="107"/>
      <c r="CB612" s="107"/>
      <c r="CC612" s="107"/>
      <c r="CD612" s="107"/>
      <c r="CE612" s="107"/>
      <c r="CF612" s="107"/>
      <c r="CG612" s="107"/>
      <c r="CH612" s="107"/>
      <c r="CI612" s="107"/>
      <c r="CJ612" s="107"/>
      <c r="CK612" s="107"/>
      <c r="CL612" s="107"/>
      <c r="CM612" s="107"/>
      <c r="CN612" s="107"/>
      <c r="CO612" s="107"/>
      <c r="CP612" s="107"/>
      <c r="CQ612" s="107"/>
      <c r="CR612" s="107"/>
      <c r="CS612" s="107"/>
      <c r="CT612" s="107"/>
      <c r="CU612" s="107"/>
      <c r="CV612" s="107"/>
      <c r="CW612" s="107"/>
      <c r="CX612" s="107"/>
      <c r="CY612" s="107"/>
      <c r="CZ612" s="107"/>
      <c r="DA612" s="107"/>
      <c r="DB612" s="107"/>
      <c r="DC612" s="107"/>
      <c r="DD612" s="107"/>
      <c r="DE612" s="107"/>
    </row>
    <row r="613" spans="1:109" ht="1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7"/>
      <c r="AZ613" s="107"/>
      <c r="BA613" s="107"/>
      <c r="BB613" s="107"/>
      <c r="BC613" s="107"/>
      <c r="BD613" s="107"/>
      <c r="BE613" s="107"/>
      <c r="BF613" s="107"/>
      <c r="BG613" s="107"/>
      <c r="BH613" s="107"/>
      <c r="BI613" s="107"/>
      <c r="BJ613" s="107"/>
      <c r="BK613" s="107"/>
      <c r="BL613" s="107"/>
      <c r="BM613" s="107"/>
      <c r="BN613" s="107"/>
      <c r="BO613" s="107"/>
      <c r="BP613" s="107"/>
      <c r="BQ613" s="107"/>
      <c r="BR613" s="107"/>
      <c r="BS613" s="107"/>
      <c r="BT613" s="107"/>
      <c r="BU613" s="107"/>
      <c r="BV613" s="107"/>
      <c r="BW613" s="107"/>
      <c r="BX613" s="107"/>
      <c r="BY613" s="107"/>
      <c r="BZ613" s="107"/>
      <c r="CA613" s="107"/>
      <c r="CB613" s="107"/>
      <c r="CC613" s="107"/>
      <c r="CD613" s="107"/>
      <c r="CE613" s="107"/>
      <c r="CF613" s="107"/>
      <c r="CG613" s="107"/>
      <c r="CH613" s="107"/>
      <c r="CI613" s="107"/>
      <c r="CJ613" s="107"/>
      <c r="CK613" s="107"/>
      <c r="CL613" s="107"/>
      <c r="CM613" s="107"/>
      <c r="CN613" s="107"/>
      <c r="CO613" s="107"/>
      <c r="CP613" s="107"/>
      <c r="CQ613" s="107"/>
      <c r="CR613" s="107"/>
      <c r="CS613" s="107"/>
      <c r="CT613" s="107"/>
      <c r="CU613" s="107"/>
      <c r="CV613" s="107"/>
      <c r="CW613" s="107"/>
      <c r="CX613" s="107"/>
      <c r="CY613" s="107"/>
      <c r="CZ613" s="107"/>
      <c r="DA613" s="107"/>
      <c r="DB613" s="107"/>
      <c r="DC613" s="107"/>
      <c r="DD613" s="107"/>
      <c r="DE613" s="107"/>
    </row>
    <row r="614" spans="1:109" ht="1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7"/>
      <c r="AZ614" s="107"/>
      <c r="BA614" s="107"/>
      <c r="BB614" s="107"/>
      <c r="BC614" s="107"/>
      <c r="BD614" s="107"/>
      <c r="BE614" s="107"/>
      <c r="BF614" s="107"/>
      <c r="BG614" s="107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7"/>
      <c r="BR614" s="107"/>
      <c r="BS614" s="107"/>
      <c r="BT614" s="107"/>
      <c r="BU614" s="107"/>
      <c r="BV614" s="107"/>
      <c r="BW614" s="107"/>
      <c r="BX614" s="107"/>
      <c r="BY614" s="107"/>
      <c r="BZ614" s="107"/>
      <c r="CA614" s="107"/>
      <c r="CB614" s="107"/>
      <c r="CC614" s="107"/>
      <c r="CD614" s="107"/>
      <c r="CE614" s="107"/>
      <c r="CF614" s="107"/>
      <c r="CG614" s="107"/>
      <c r="CH614" s="107"/>
      <c r="CI614" s="107"/>
      <c r="CJ614" s="107"/>
      <c r="CK614" s="107"/>
      <c r="CL614" s="107"/>
      <c r="CM614" s="107"/>
      <c r="CN614" s="107"/>
      <c r="CO614" s="107"/>
      <c r="CP614" s="107"/>
      <c r="CQ614" s="107"/>
      <c r="CR614" s="107"/>
      <c r="CS614" s="107"/>
      <c r="CT614" s="107"/>
      <c r="CU614" s="107"/>
      <c r="CV614" s="107"/>
      <c r="CW614" s="107"/>
      <c r="CX614" s="107"/>
      <c r="CY614" s="107"/>
      <c r="CZ614" s="107"/>
      <c r="DA614" s="107"/>
      <c r="DB614" s="107"/>
      <c r="DC614" s="107"/>
      <c r="DD614" s="107"/>
      <c r="DE614" s="107"/>
    </row>
    <row r="615" spans="1:109" ht="1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7"/>
      <c r="AZ615" s="107"/>
      <c r="BA615" s="107"/>
      <c r="BB615" s="107"/>
      <c r="BC615" s="107"/>
      <c r="BD615" s="107"/>
      <c r="BE615" s="107"/>
      <c r="BF615" s="107"/>
      <c r="BG615" s="107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7"/>
      <c r="BR615" s="107"/>
      <c r="BS615" s="107"/>
      <c r="BT615" s="107"/>
      <c r="BU615" s="107"/>
      <c r="BV615" s="107"/>
      <c r="BW615" s="107"/>
      <c r="BX615" s="107"/>
      <c r="BY615" s="107"/>
      <c r="BZ615" s="107"/>
      <c r="CA615" s="107"/>
      <c r="CB615" s="107"/>
      <c r="CC615" s="107"/>
      <c r="CD615" s="107"/>
      <c r="CE615" s="107"/>
      <c r="CF615" s="107"/>
      <c r="CG615" s="107"/>
      <c r="CH615" s="107"/>
      <c r="CI615" s="107"/>
      <c r="CJ615" s="107"/>
      <c r="CK615" s="107"/>
      <c r="CL615" s="107"/>
      <c r="CM615" s="107"/>
      <c r="CN615" s="107"/>
      <c r="CO615" s="107"/>
      <c r="CP615" s="107"/>
      <c r="CQ615" s="107"/>
      <c r="CR615" s="107"/>
      <c r="CS615" s="107"/>
      <c r="CT615" s="107"/>
      <c r="CU615" s="107"/>
      <c r="CV615" s="107"/>
      <c r="CW615" s="107"/>
      <c r="CX615" s="107"/>
      <c r="CY615" s="107"/>
      <c r="CZ615" s="107"/>
      <c r="DA615" s="107"/>
      <c r="DB615" s="107"/>
      <c r="DC615" s="107"/>
      <c r="DD615" s="107"/>
      <c r="DE615" s="107"/>
    </row>
    <row r="616" spans="1:109" ht="1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/>
      <c r="AV616" s="107"/>
      <c r="AW616" s="107"/>
      <c r="AX616" s="107"/>
      <c r="AY616" s="107"/>
      <c r="AZ616" s="107"/>
      <c r="BA616" s="107"/>
      <c r="BB616" s="107"/>
      <c r="BC616" s="107"/>
      <c r="BD616" s="107"/>
      <c r="BE616" s="107"/>
      <c r="BF616" s="107"/>
      <c r="BG616" s="107"/>
      <c r="BH616" s="107"/>
      <c r="BI616" s="107"/>
      <c r="BJ616" s="107"/>
      <c r="BK616" s="107"/>
      <c r="BL616" s="107"/>
      <c r="BM616" s="107"/>
      <c r="BN616" s="107"/>
      <c r="BO616" s="107"/>
      <c r="BP616" s="107"/>
      <c r="BQ616" s="107"/>
      <c r="BR616" s="107"/>
      <c r="BS616" s="107"/>
      <c r="BT616" s="107"/>
      <c r="BU616" s="107"/>
      <c r="BV616" s="107"/>
      <c r="BW616" s="107"/>
      <c r="BX616" s="107"/>
      <c r="BY616" s="107"/>
      <c r="BZ616" s="107"/>
      <c r="CA616" s="107"/>
      <c r="CB616" s="107"/>
      <c r="CC616" s="107"/>
      <c r="CD616" s="107"/>
      <c r="CE616" s="107"/>
      <c r="CF616" s="107"/>
      <c r="CG616" s="107"/>
      <c r="CH616" s="107"/>
      <c r="CI616" s="107"/>
      <c r="CJ616" s="107"/>
      <c r="CK616" s="107"/>
      <c r="CL616" s="107"/>
      <c r="CM616" s="107"/>
      <c r="CN616" s="107"/>
      <c r="CO616" s="107"/>
      <c r="CP616" s="107"/>
      <c r="CQ616" s="107"/>
      <c r="CR616" s="107"/>
      <c r="CS616" s="107"/>
      <c r="CT616" s="107"/>
      <c r="CU616" s="107"/>
      <c r="CV616" s="107"/>
      <c r="CW616" s="107"/>
      <c r="CX616" s="107"/>
      <c r="CY616" s="107"/>
      <c r="CZ616" s="107"/>
      <c r="DA616" s="107"/>
      <c r="DB616" s="107"/>
      <c r="DC616" s="107"/>
      <c r="DD616" s="107"/>
      <c r="DE616" s="107"/>
    </row>
    <row r="617" spans="1:109" ht="1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7"/>
      <c r="AV617" s="107"/>
      <c r="AW617" s="107"/>
      <c r="AX617" s="107"/>
      <c r="AY617" s="107"/>
      <c r="AZ617" s="107"/>
      <c r="BA617" s="107"/>
      <c r="BB617" s="107"/>
      <c r="BC617" s="107"/>
      <c r="BD617" s="107"/>
      <c r="BE617" s="107"/>
      <c r="BF617" s="107"/>
      <c r="BG617" s="107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7"/>
      <c r="BR617" s="107"/>
      <c r="BS617" s="107"/>
      <c r="BT617" s="107"/>
      <c r="BU617" s="107"/>
      <c r="BV617" s="107"/>
      <c r="BW617" s="107"/>
      <c r="BX617" s="107"/>
      <c r="BY617" s="107"/>
      <c r="BZ617" s="107"/>
      <c r="CA617" s="107"/>
      <c r="CB617" s="107"/>
      <c r="CC617" s="107"/>
      <c r="CD617" s="107"/>
      <c r="CE617" s="107"/>
      <c r="CF617" s="107"/>
      <c r="CG617" s="107"/>
      <c r="CH617" s="107"/>
      <c r="CI617" s="107"/>
      <c r="CJ617" s="107"/>
      <c r="CK617" s="107"/>
      <c r="CL617" s="107"/>
      <c r="CM617" s="107"/>
      <c r="CN617" s="107"/>
      <c r="CO617" s="107"/>
      <c r="CP617" s="107"/>
      <c r="CQ617" s="107"/>
      <c r="CR617" s="107"/>
      <c r="CS617" s="107"/>
      <c r="CT617" s="107"/>
      <c r="CU617" s="107"/>
      <c r="CV617" s="107"/>
      <c r="CW617" s="107"/>
      <c r="CX617" s="107"/>
      <c r="CY617" s="107"/>
      <c r="CZ617" s="107"/>
      <c r="DA617" s="107"/>
      <c r="DB617" s="107"/>
      <c r="DC617" s="107"/>
      <c r="DD617" s="107"/>
      <c r="DE617" s="107"/>
    </row>
    <row r="618" spans="1:109" ht="1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7"/>
      <c r="AV618" s="107"/>
      <c r="AW618" s="107"/>
      <c r="AX618" s="107"/>
      <c r="AY618" s="107"/>
      <c r="AZ618" s="107"/>
      <c r="BA618" s="107"/>
      <c r="BB618" s="107"/>
      <c r="BC618" s="107"/>
      <c r="BD618" s="107"/>
      <c r="BE618" s="107"/>
      <c r="BF618" s="107"/>
      <c r="BG618" s="107"/>
      <c r="BH618" s="107"/>
      <c r="BI618" s="107"/>
      <c r="BJ618" s="107"/>
      <c r="BK618" s="107"/>
      <c r="BL618" s="107"/>
      <c r="BM618" s="107"/>
      <c r="BN618" s="107"/>
      <c r="BO618" s="107"/>
      <c r="BP618" s="107"/>
      <c r="BQ618" s="107"/>
      <c r="BR618" s="107"/>
      <c r="BS618" s="107"/>
      <c r="BT618" s="107"/>
      <c r="BU618" s="107"/>
      <c r="BV618" s="107"/>
      <c r="BW618" s="107"/>
      <c r="BX618" s="107"/>
      <c r="BY618" s="107"/>
      <c r="BZ618" s="107"/>
      <c r="CA618" s="107"/>
      <c r="CB618" s="107"/>
      <c r="CC618" s="107"/>
      <c r="CD618" s="107"/>
      <c r="CE618" s="107"/>
      <c r="CF618" s="107"/>
      <c r="CG618" s="107"/>
      <c r="CH618" s="107"/>
      <c r="CI618" s="107"/>
      <c r="CJ618" s="107"/>
      <c r="CK618" s="107"/>
      <c r="CL618" s="107"/>
      <c r="CM618" s="107"/>
      <c r="CN618" s="107"/>
      <c r="CO618" s="107"/>
      <c r="CP618" s="107"/>
      <c r="CQ618" s="107"/>
      <c r="CR618" s="107"/>
      <c r="CS618" s="107"/>
      <c r="CT618" s="107"/>
      <c r="CU618" s="107"/>
      <c r="CV618" s="107"/>
      <c r="CW618" s="107"/>
      <c r="CX618" s="107"/>
      <c r="CY618" s="107"/>
      <c r="CZ618" s="107"/>
      <c r="DA618" s="107"/>
      <c r="DB618" s="107"/>
      <c r="DC618" s="107"/>
      <c r="DD618" s="107"/>
      <c r="DE618" s="107"/>
    </row>
    <row r="619" spans="1:109" ht="1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7"/>
      <c r="BA619" s="107"/>
      <c r="BB619" s="107"/>
      <c r="BC619" s="107"/>
      <c r="BD619" s="107"/>
      <c r="BE619" s="107"/>
      <c r="BF619" s="107"/>
      <c r="BG619" s="107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7"/>
      <c r="BR619" s="107"/>
      <c r="BS619" s="107"/>
      <c r="BT619" s="107"/>
      <c r="BU619" s="107"/>
      <c r="BV619" s="107"/>
      <c r="BW619" s="107"/>
      <c r="BX619" s="107"/>
      <c r="BY619" s="107"/>
      <c r="BZ619" s="107"/>
      <c r="CA619" s="107"/>
      <c r="CB619" s="107"/>
      <c r="CC619" s="107"/>
      <c r="CD619" s="107"/>
      <c r="CE619" s="107"/>
      <c r="CF619" s="107"/>
      <c r="CG619" s="107"/>
      <c r="CH619" s="107"/>
      <c r="CI619" s="107"/>
      <c r="CJ619" s="107"/>
      <c r="CK619" s="107"/>
      <c r="CL619" s="107"/>
      <c r="CM619" s="107"/>
      <c r="CN619" s="107"/>
      <c r="CO619" s="107"/>
      <c r="CP619" s="107"/>
      <c r="CQ619" s="107"/>
      <c r="CR619" s="107"/>
      <c r="CS619" s="107"/>
      <c r="CT619" s="107"/>
      <c r="CU619" s="107"/>
      <c r="CV619" s="107"/>
      <c r="CW619" s="107"/>
      <c r="CX619" s="107"/>
      <c r="CY619" s="107"/>
      <c r="CZ619" s="107"/>
      <c r="DA619" s="107"/>
      <c r="DB619" s="107"/>
      <c r="DC619" s="107"/>
      <c r="DD619" s="107"/>
      <c r="DE619" s="107"/>
    </row>
    <row r="620" spans="1:109" ht="1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7"/>
      <c r="BA620" s="107"/>
      <c r="BB620" s="107"/>
      <c r="BC620" s="107"/>
      <c r="BD620" s="107"/>
      <c r="BE620" s="107"/>
      <c r="BF620" s="107"/>
      <c r="BG620" s="107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7"/>
      <c r="BS620" s="107"/>
      <c r="BT620" s="107"/>
      <c r="BU620" s="107"/>
      <c r="BV620" s="107"/>
      <c r="BW620" s="107"/>
      <c r="BX620" s="107"/>
      <c r="BY620" s="107"/>
      <c r="BZ620" s="107"/>
      <c r="CA620" s="107"/>
      <c r="CB620" s="107"/>
      <c r="CC620" s="107"/>
      <c r="CD620" s="107"/>
      <c r="CE620" s="107"/>
      <c r="CF620" s="107"/>
      <c r="CG620" s="107"/>
      <c r="CH620" s="107"/>
      <c r="CI620" s="107"/>
      <c r="CJ620" s="107"/>
      <c r="CK620" s="107"/>
      <c r="CL620" s="107"/>
      <c r="CM620" s="107"/>
      <c r="CN620" s="107"/>
      <c r="CO620" s="107"/>
      <c r="CP620" s="107"/>
      <c r="CQ620" s="107"/>
      <c r="CR620" s="107"/>
      <c r="CS620" s="107"/>
      <c r="CT620" s="107"/>
      <c r="CU620" s="107"/>
      <c r="CV620" s="107"/>
      <c r="CW620" s="107"/>
      <c r="CX620" s="107"/>
      <c r="CY620" s="107"/>
      <c r="CZ620" s="107"/>
      <c r="DA620" s="107"/>
      <c r="DB620" s="107"/>
      <c r="DC620" s="107"/>
      <c r="DD620" s="107"/>
      <c r="DE620" s="107"/>
    </row>
    <row r="621" spans="1:109" ht="1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7"/>
      <c r="BA621" s="107"/>
      <c r="BB621" s="107"/>
      <c r="BC621" s="107"/>
      <c r="BD621" s="107"/>
      <c r="BE621" s="107"/>
      <c r="BF621" s="107"/>
      <c r="BG621" s="107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7"/>
      <c r="BR621" s="107"/>
      <c r="BS621" s="107"/>
      <c r="BT621" s="107"/>
      <c r="BU621" s="107"/>
      <c r="BV621" s="107"/>
      <c r="BW621" s="107"/>
      <c r="BX621" s="107"/>
      <c r="BY621" s="107"/>
      <c r="BZ621" s="107"/>
      <c r="CA621" s="107"/>
      <c r="CB621" s="107"/>
      <c r="CC621" s="107"/>
      <c r="CD621" s="107"/>
      <c r="CE621" s="107"/>
      <c r="CF621" s="107"/>
      <c r="CG621" s="107"/>
      <c r="CH621" s="107"/>
      <c r="CI621" s="107"/>
      <c r="CJ621" s="107"/>
      <c r="CK621" s="107"/>
      <c r="CL621" s="107"/>
      <c r="CM621" s="107"/>
      <c r="CN621" s="107"/>
      <c r="CO621" s="107"/>
      <c r="CP621" s="107"/>
      <c r="CQ621" s="107"/>
      <c r="CR621" s="107"/>
      <c r="CS621" s="107"/>
      <c r="CT621" s="107"/>
      <c r="CU621" s="107"/>
      <c r="CV621" s="107"/>
      <c r="CW621" s="107"/>
      <c r="CX621" s="107"/>
      <c r="CY621" s="107"/>
      <c r="CZ621" s="107"/>
      <c r="DA621" s="107"/>
      <c r="DB621" s="107"/>
      <c r="DC621" s="107"/>
      <c r="DD621" s="107"/>
      <c r="DE621" s="107"/>
    </row>
    <row r="622" spans="1:109" ht="1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7"/>
      <c r="BA622" s="107"/>
      <c r="BB622" s="107"/>
      <c r="BC622" s="107"/>
      <c r="BD622" s="107"/>
      <c r="BE622" s="107"/>
      <c r="BF622" s="107"/>
      <c r="BG622" s="107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7"/>
      <c r="BR622" s="107"/>
      <c r="BS622" s="107"/>
      <c r="BT622" s="107"/>
      <c r="BU622" s="107"/>
      <c r="BV622" s="107"/>
      <c r="BW622" s="107"/>
      <c r="BX622" s="107"/>
      <c r="BY622" s="107"/>
      <c r="BZ622" s="107"/>
      <c r="CA622" s="107"/>
      <c r="CB622" s="107"/>
      <c r="CC622" s="107"/>
      <c r="CD622" s="107"/>
      <c r="CE622" s="107"/>
      <c r="CF622" s="107"/>
      <c r="CG622" s="107"/>
      <c r="CH622" s="107"/>
      <c r="CI622" s="107"/>
      <c r="CJ622" s="107"/>
      <c r="CK622" s="107"/>
      <c r="CL622" s="107"/>
      <c r="CM622" s="107"/>
      <c r="CN622" s="107"/>
      <c r="CO622" s="107"/>
      <c r="CP622" s="107"/>
      <c r="CQ622" s="107"/>
      <c r="CR622" s="107"/>
      <c r="CS622" s="107"/>
      <c r="CT622" s="107"/>
      <c r="CU622" s="107"/>
      <c r="CV622" s="107"/>
      <c r="CW622" s="107"/>
      <c r="CX622" s="107"/>
      <c r="CY622" s="107"/>
      <c r="CZ622" s="107"/>
      <c r="DA622" s="107"/>
      <c r="DB622" s="107"/>
      <c r="DC622" s="107"/>
      <c r="DD622" s="107"/>
      <c r="DE622" s="107"/>
    </row>
    <row r="623" spans="1:109" ht="1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7"/>
      <c r="BA623" s="107"/>
      <c r="BB623" s="107"/>
      <c r="BC623" s="107"/>
      <c r="BD623" s="107"/>
      <c r="BE623" s="107"/>
      <c r="BF623" s="107"/>
      <c r="BG623" s="107"/>
      <c r="BH623" s="107"/>
      <c r="BI623" s="107"/>
      <c r="BJ623" s="107"/>
      <c r="BK623" s="107"/>
      <c r="BL623" s="107"/>
      <c r="BM623" s="107"/>
      <c r="BN623" s="107"/>
      <c r="BO623" s="107"/>
      <c r="BP623" s="107"/>
      <c r="BQ623" s="107"/>
      <c r="BR623" s="107"/>
      <c r="BS623" s="107"/>
      <c r="BT623" s="107"/>
      <c r="BU623" s="107"/>
      <c r="BV623" s="107"/>
      <c r="BW623" s="107"/>
      <c r="BX623" s="107"/>
      <c r="BY623" s="107"/>
      <c r="BZ623" s="107"/>
      <c r="CA623" s="107"/>
      <c r="CB623" s="107"/>
      <c r="CC623" s="107"/>
      <c r="CD623" s="107"/>
      <c r="CE623" s="107"/>
      <c r="CF623" s="107"/>
      <c r="CG623" s="107"/>
      <c r="CH623" s="107"/>
      <c r="CI623" s="107"/>
      <c r="CJ623" s="107"/>
      <c r="CK623" s="107"/>
      <c r="CL623" s="107"/>
      <c r="CM623" s="107"/>
      <c r="CN623" s="107"/>
      <c r="CO623" s="107"/>
      <c r="CP623" s="107"/>
      <c r="CQ623" s="107"/>
      <c r="CR623" s="107"/>
      <c r="CS623" s="107"/>
      <c r="CT623" s="107"/>
      <c r="CU623" s="107"/>
      <c r="CV623" s="107"/>
      <c r="CW623" s="107"/>
      <c r="CX623" s="107"/>
      <c r="CY623" s="107"/>
      <c r="CZ623" s="107"/>
      <c r="DA623" s="107"/>
      <c r="DB623" s="107"/>
      <c r="DC623" s="107"/>
      <c r="DD623" s="107"/>
      <c r="DE623" s="107"/>
    </row>
    <row r="624" spans="1:109" ht="1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7"/>
      <c r="BA624" s="107"/>
      <c r="BB624" s="107"/>
      <c r="BC624" s="107"/>
      <c r="BD624" s="107"/>
      <c r="BE624" s="107"/>
      <c r="BF624" s="107"/>
      <c r="BG624" s="107"/>
      <c r="BH624" s="107"/>
      <c r="BI624" s="107"/>
      <c r="BJ624" s="107"/>
      <c r="BK624" s="107"/>
      <c r="BL624" s="107"/>
      <c r="BM624" s="107"/>
      <c r="BN624" s="107"/>
      <c r="BO624" s="107"/>
      <c r="BP624" s="107"/>
      <c r="BQ624" s="107"/>
      <c r="BR624" s="107"/>
      <c r="BS624" s="107"/>
      <c r="BT624" s="107"/>
      <c r="BU624" s="107"/>
      <c r="BV624" s="107"/>
      <c r="BW624" s="107"/>
      <c r="BX624" s="107"/>
      <c r="BY624" s="107"/>
      <c r="BZ624" s="107"/>
      <c r="CA624" s="107"/>
      <c r="CB624" s="107"/>
      <c r="CC624" s="107"/>
      <c r="CD624" s="107"/>
      <c r="CE624" s="107"/>
      <c r="CF624" s="107"/>
      <c r="CG624" s="107"/>
      <c r="CH624" s="107"/>
      <c r="CI624" s="107"/>
      <c r="CJ624" s="107"/>
      <c r="CK624" s="107"/>
      <c r="CL624" s="107"/>
      <c r="CM624" s="107"/>
      <c r="CN624" s="107"/>
      <c r="CO624" s="107"/>
      <c r="CP624" s="107"/>
      <c r="CQ624" s="107"/>
      <c r="CR624" s="107"/>
      <c r="CS624" s="107"/>
      <c r="CT624" s="107"/>
      <c r="CU624" s="107"/>
      <c r="CV624" s="107"/>
      <c r="CW624" s="107"/>
      <c r="CX624" s="107"/>
      <c r="CY624" s="107"/>
      <c r="CZ624" s="107"/>
      <c r="DA624" s="107"/>
      <c r="DB624" s="107"/>
      <c r="DC624" s="107"/>
      <c r="DD624" s="107"/>
      <c r="DE624" s="107"/>
    </row>
    <row r="625" spans="1:109" ht="1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7"/>
      <c r="AX625" s="107"/>
      <c r="AY625" s="107"/>
      <c r="AZ625" s="107"/>
      <c r="BA625" s="107"/>
      <c r="BB625" s="107"/>
      <c r="BC625" s="107"/>
      <c r="BD625" s="107"/>
      <c r="BE625" s="107"/>
      <c r="BF625" s="107"/>
      <c r="BG625" s="107"/>
      <c r="BH625" s="107"/>
      <c r="BI625" s="107"/>
      <c r="BJ625" s="107"/>
      <c r="BK625" s="107"/>
      <c r="BL625" s="107"/>
      <c r="BM625" s="107"/>
      <c r="BN625" s="107"/>
      <c r="BO625" s="107"/>
      <c r="BP625" s="107"/>
      <c r="BQ625" s="107"/>
      <c r="BR625" s="107"/>
      <c r="BS625" s="107"/>
      <c r="BT625" s="107"/>
      <c r="BU625" s="107"/>
      <c r="BV625" s="107"/>
      <c r="BW625" s="107"/>
      <c r="BX625" s="107"/>
      <c r="BY625" s="107"/>
      <c r="BZ625" s="107"/>
      <c r="CA625" s="107"/>
      <c r="CB625" s="107"/>
      <c r="CC625" s="107"/>
      <c r="CD625" s="107"/>
      <c r="CE625" s="107"/>
      <c r="CF625" s="107"/>
      <c r="CG625" s="107"/>
      <c r="CH625" s="107"/>
      <c r="CI625" s="107"/>
      <c r="CJ625" s="107"/>
      <c r="CK625" s="107"/>
      <c r="CL625" s="107"/>
      <c r="CM625" s="107"/>
      <c r="CN625" s="107"/>
      <c r="CO625" s="107"/>
      <c r="CP625" s="107"/>
      <c r="CQ625" s="107"/>
      <c r="CR625" s="107"/>
      <c r="CS625" s="107"/>
      <c r="CT625" s="107"/>
      <c r="CU625" s="107"/>
      <c r="CV625" s="107"/>
      <c r="CW625" s="107"/>
      <c r="CX625" s="107"/>
      <c r="CY625" s="107"/>
      <c r="CZ625" s="107"/>
      <c r="DA625" s="107"/>
      <c r="DB625" s="107"/>
      <c r="DC625" s="107"/>
      <c r="DD625" s="107"/>
      <c r="DE625" s="107"/>
    </row>
    <row r="626" spans="1:109" ht="1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7"/>
      <c r="AV626" s="107"/>
      <c r="AW626" s="107"/>
      <c r="AX626" s="107"/>
      <c r="AY626" s="107"/>
      <c r="AZ626" s="107"/>
      <c r="BA626" s="107"/>
      <c r="BB626" s="107"/>
      <c r="BC626" s="107"/>
      <c r="BD626" s="107"/>
      <c r="BE626" s="107"/>
      <c r="BF626" s="107"/>
      <c r="BG626" s="107"/>
      <c r="BH626" s="107"/>
      <c r="BI626" s="107"/>
      <c r="BJ626" s="107"/>
      <c r="BK626" s="107"/>
      <c r="BL626" s="107"/>
      <c r="BM626" s="107"/>
      <c r="BN626" s="107"/>
      <c r="BO626" s="107"/>
      <c r="BP626" s="107"/>
      <c r="BQ626" s="107"/>
      <c r="BR626" s="107"/>
      <c r="BS626" s="107"/>
      <c r="BT626" s="107"/>
      <c r="BU626" s="107"/>
      <c r="BV626" s="107"/>
      <c r="BW626" s="107"/>
      <c r="BX626" s="107"/>
      <c r="BY626" s="107"/>
      <c r="BZ626" s="107"/>
      <c r="CA626" s="107"/>
      <c r="CB626" s="107"/>
      <c r="CC626" s="107"/>
      <c r="CD626" s="107"/>
      <c r="CE626" s="107"/>
      <c r="CF626" s="107"/>
      <c r="CG626" s="107"/>
      <c r="CH626" s="107"/>
      <c r="CI626" s="107"/>
      <c r="CJ626" s="107"/>
      <c r="CK626" s="107"/>
      <c r="CL626" s="107"/>
      <c r="CM626" s="107"/>
      <c r="CN626" s="107"/>
      <c r="CO626" s="107"/>
      <c r="CP626" s="107"/>
      <c r="CQ626" s="107"/>
      <c r="CR626" s="107"/>
      <c r="CS626" s="107"/>
      <c r="CT626" s="107"/>
      <c r="CU626" s="107"/>
      <c r="CV626" s="107"/>
      <c r="CW626" s="107"/>
      <c r="CX626" s="107"/>
      <c r="CY626" s="107"/>
      <c r="CZ626" s="107"/>
      <c r="DA626" s="107"/>
      <c r="DB626" s="107"/>
      <c r="DC626" s="107"/>
      <c r="DD626" s="107"/>
      <c r="DE626" s="107"/>
    </row>
    <row r="627" spans="1:109" ht="1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7"/>
      <c r="AV627" s="107"/>
      <c r="AW627" s="107"/>
      <c r="AX627" s="107"/>
      <c r="AY627" s="107"/>
      <c r="AZ627" s="107"/>
      <c r="BA627" s="107"/>
      <c r="BB627" s="107"/>
      <c r="BC627" s="107"/>
      <c r="BD627" s="107"/>
      <c r="BE627" s="107"/>
      <c r="BF627" s="107"/>
      <c r="BG627" s="107"/>
      <c r="BH627" s="107"/>
      <c r="BI627" s="107"/>
      <c r="BJ627" s="107"/>
      <c r="BK627" s="107"/>
      <c r="BL627" s="107"/>
      <c r="BM627" s="107"/>
      <c r="BN627" s="107"/>
      <c r="BO627" s="107"/>
      <c r="BP627" s="107"/>
      <c r="BQ627" s="107"/>
      <c r="BR627" s="107"/>
      <c r="BS627" s="107"/>
      <c r="BT627" s="107"/>
      <c r="BU627" s="107"/>
      <c r="BV627" s="107"/>
      <c r="BW627" s="107"/>
      <c r="BX627" s="107"/>
      <c r="BY627" s="107"/>
      <c r="BZ627" s="107"/>
      <c r="CA627" s="107"/>
      <c r="CB627" s="107"/>
      <c r="CC627" s="107"/>
      <c r="CD627" s="107"/>
      <c r="CE627" s="107"/>
      <c r="CF627" s="107"/>
      <c r="CG627" s="107"/>
      <c r="CH627" s="107"/>
      <c r="CI627" s="107"/>
      <c r="CJ627" s="107"/>
      <c r="CK627" s="107"/>
      <c r="CL627" s="107"/>
      <c r="CM627" s="107"/>
      <c r="CN627" s="107"/>
      <c r="CO627" s="107"/>
      <c r="CP627" s="107"/>
      <c r="CQ627" s="107"/>
      <c r="CR627" s="107"/>
      <c r="CS627" s="107"/>
      <c r="CT627" s="107"/>
      <c r="CU627" s="107"/>
      <c r="CV627" s="107"/>
      <c r="CW627" s="107"/>
      <c r="CX627" s="107"/>
      <c r="CY627" s="107"/>
      <c r="CZ627" s="107"/>
      <c r="DA627" s="107"/>
      <c r="DB627" s="107"/>
      <c r="DC627" s="107"/>
      <c r="DD627" s="107"/>
      <c r="DE627" s="107"/>
    </row>
    <row r="628" spans="1:109" ht="1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7"/>
      <c r="AV628" s="107"/>
      <c r="AW628" s="107"/>
      <c r="AX628" s="107"/>
      <c r="AY628" s="107"/>
      <c r="AZ628" s="107"/>
      <c r="BA628" s="107"/>
      <c r="BB628" s="107"/>
      <c r="BC628" s="107"/>
      <c r="BD628" s="107"/>
      <c r="BE628" s="107"/>
      <c r="BF628" s="107"/>
      <c r="BG628" s="107"/>
      <c r="BH628" s="107"/>
      <c r="BI628" s="107"/>
      <c r="BJ628" s="107"/>
      <c r="BK628" s="107"/>
      <c r="BL628" s="107"/>
      <c r="BM628" s="107"/>
      <c r="BN628" s="107"/>
      <c r="BO628" s="107"/>
      <c r="BP628" s="107"/>
      <c r="BQ628" s="107"/>
      <c r="BR628" s="107"/>
      <c r="BS628" s="107"/>
      <c r="BT628" s="107"/>
      <c r="BU628" s="107"/>
      <c r="BV628" s="107"/>
      <c r="BW628" s="107"/>
      <c r="BX628" s="107"/>
      <c r="BY628" s="107"/>
      <c r="BZ628" s="107"/>
      <c r="CA628" s="107"/>
      <c r="CB628" s="107"/>
      <c r="CC628" s="107"/>
      <c r="CD628" s="107"/>
      <c r="CE628" s="107"/>
      <c r="CF628" s="107"/>
      <c r="CG628" s="107"/>
      <c r="CH628" s="107"/>
      <c r="CI628" s="107"/>
      <c r="CJ628" s="107"/>
      <c r="CK628" s="107"/>
      <c r="CL628" s="107"/>
      <c r="CM628" s="107"/>
      <c r="CN628" s="107"/>
      <c r="CO628" s="107"/>
      <c r="CP628" s="107"/>
      <c r="CQ628" s="107"/>
      <c r="CR628" s="107"/>
      <c r="CS628" s="107"/>
      <c r="CT628" s="107"/>
      <c r="CU628" s="107"/>
      <c r="CV628" s="107"/>
      <c r="CW628" s="107"/>
      <c r="CX628" s="107"/>
      <c r="CY628" s="107"/>
      <c r="CZ628" s="107"/>
      <c r="DA628" s="107"/>
      <c r="DB628" s="107"/>
      <c r="DC628" s="107"/>
      <c r="DD628" s="107"/>
      <c r="DE628" s="107"/>
    </row>
    <row r="629" spans="1:109" ht="1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7"/>
      <c r="AV629" s="107"/>
      <c r="AW629" s="107"/>
      <c r="AX629" s="107"/>
      <c r="AY629" s="107"/>
      <c r="AZ629" s="107"/>
      <c r="BA629" s="107"/>
      <c r="BB629" s="107"/>
      <c r="BC629" s="107"/>
      <c r="BD629" s="107"/>
      <c r="BE629" s="107"/>
      <c r="BF629" s="107"/>
      <c r="BG629" s="107"/>
      <c r="BH629" s="107"/>
      <c r="BI629" s="107"/>
      <c r="BJ629" s="107"/>
      <c r="BK629" s="107"/>
      <c r="BL629" s="107"/>
      <c r="BM629" s="107"/>
      <c r="BN629" s="107"/>
      <c r="BO629" s="107"/>
      <c r="BP629" s="107"/>
      <c r="BQ629" s="107"/>
      <c r="BR629" s="107"/>
      <c r="BS629" s="107"/>
      <c r="BT629" s="107"/>
      <c r="BU629" s="107"/>
      <c r="BV629" s="107"/>
      <c r="BW629" s="107"/>
      <c r="BX629" s="107"/>
      <c r="BY629" s="107"/>
      <c r="BZ629" s="107"/>
      <c r="CA629" s="107"/>
      <c r="CB629" s="107"/>
      <c r="CC629" s="107"/>
      <c r="CD629" s="107"/>
      <c r="CE629" s="107"/>
      <c r="CF629" s="107"/>
      <c r="CG629" s="107"/>
      <c r="CH629" s="107"/>
      <c r="CI629" s="107"/>
      <c r="CJ629" s="107"/>
      <c r="CK629" s="107"/>
      <c r="CL629" s="107"/>
      <c r="CM629" s="107"/>
      <c r="CN629" s="107"/>
      <c r="CO629" s="107"/>
      <c r="CP629" s="107"/>
      <c r="CQ629" s="107"/>
      <c r="CR629" s="107"/>
      <c r="CS629" s="107"/>
      <c r="CT629" s="107"/>
      <c r="CU629" s="107"/>
      <c r="CV629" s="107"/>
      <c r="CW629" s="107"/>
      <c r="CX629" s="107"/>
      <c r="CY629" s="107"/>
      <c r="CZ629" s="107"/>
      <c r="DA629" s="107"/>
      <c r="DB629" s="107"/>
      <c r="DC629" s="107"/>
      <c r="DD629" s="107"/>
      <c r="DE629" s="107"/>
    </row>
    <row r="630" spans="1:109" ht="1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7"/>
      <c r="AV630" s="107"/>
      <c r="AW630" s="107"/>
      <c r="AX630" s="107"/>
      <c r="AY630" s="107"/>
      <c r="AZ630" s="107"/>
      <c r="BA630" s="107"/>
      <c r="BB630" s="107"/>
      <c r="BC630" s="107"/>
      <c r="BD630" s="107"/>
      <c r="BE630" s="107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7"/>
      <c r="BR630" s="107"/>
      <c r="BS630" s="107"/>
      <c r="BT630" s="107"/>
      <c r="BU630" s="107"/>
      <c r="BV630" s="107"/>
      <c r="BW630" s="107"/>
      <c r="BX630" s="107"/>
      <c r="BY630" s="107"/>
      <c r="BZ630" s="107"/>
      <c r="CA630" s="107"/>
      <c r="CB630" s="107"/>
      <c r="CC630" s="107"/>
      <c r="CD630" s="107"/>
      <c r="CE630" s="107"/>
      <c r="CF630" s="107"/>
      <c r="CG630" s="107"/>
      <c r="CH630" s="107"/>
      <c r="CI630" s="107"/>
      <c r="CJ630" s="107"/>
      <c r="CK630" s="107"/>
      <c r="CL630" s="107"/>
      <c r="CM630" s="107"/>
      <c r="CN630" s="107"/>
      <c r="CO630" s="107"/>
      <c r="CP630" s="107"/>
      <c r="CQ630" s="107"/>
      <c r="CR630" s="107"/>
      <c r="CS630" s="107"/>
      <c r="CT630" s="107"/>
      <c r="CU630" s="107"/>
      <c r="CV630" s="107"/>
      <c r="CW630" s="107"/>
      <c r="CX630" s="107"/>
      <c r="CY630" s="107"/>
      <c r="CZ630" s="107"/>
      <c r="DA630" s="107"/>
      <c r="DB630" s="107"/>
      <c r="DC630" s="107"/>
      <c r="DD630" s="107"/>
      <c r="DE630" s="107"/>
    </row>
    <row r="631" spans="1:105" ht="1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7"/>
      <c r="AV631" s="107"/>
      <c r="AW631" s="107"/>
      <c r="AX631" s="107"/>
      <c r="AY631" s="107"/>
      <c r="AZ631" s="107"/>
      <c r="BA631" s="107"/>
      <c r="BB631" s="107"/>
      <c r="BC631" s="107"/>
      <c r="BD631" s="107"/>
      <c r="BE631" s="107"/>
      <c r="BF631" s="107"/>
      <c r="BG631" s="107"/>
      <c r="BH631" s="107"/>
      <c r="BI631" s="107"/>
      <c r="BJ631" s="107"/>
      <c r="BK631" s="107"/>
      <c r="BL631" s="107"/>
      <c r="BM631" s="107"/>
      <c r="BN631" s="107"/>
      <c r="BO631" s="107"/>
      <c r="BP631" s="107"/>
      <c r="BQ631" s="107"/>
      <c r="BR631" s="107"/>
      <c r="BS631" s="107"/>
      <c r="BT631" s="107"/>
      <c r="BU631" s="107"/>
      <c r="BV631" s="107"/>
      <c r="BW631" s="107"/>
      <c r="BX631" s="107"/>
      <c r="BY631" s="107"/>
      <c r="BZ631" s="107"/>
      <c r="CA631" s="107"/>
      <c r="CB631" s="107"/>
      <c r="CC631" s="107"/>
      <c r="CD631" s="107"/>
      <c r="CE631" s="107"/>
      <c r="CF631" s="107"/>
      <c r="CG631" s="107"/>
      <c r="CH631" s="107"/>
      <c r="CI631" s="107"/>
      <c r="CJ631" s="107"/>
      <c r="CK631" s="107"/>
      <c r="CL631" s="107"/>
      <c r="CM631" s="107"/>
      <c r="CN631" s="107"/>
      <c r="CO631" s="107"/>
      <c r="CP631" s="107"/>
      <c r="CQ631" s="107"/>
      <c r="CR631" s="107"/>
      <c r="CS631" s="107"/>
      <c r="CT631" s="107"/>
      <c r="CU631" s="107"/>
      <c r="CV631" s="107"/>
      <c r="CW631" s="107"/>
      <c r="CX631" s="107"/>
      <c r="CY631" s="107"/>
      <c r="CZ631" s="107"/>
      <c r="DA631" s="107"/>
    </row>
    <row r="632" spans="1:105" ht="1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7"/>
      <c r="AV632" s="107"/>
      <c r="AW632" s="107"/>
      <c r="AX632" s="107"/>
      <c r="AY632" s="107"/>
      <c r="AZ632" s="107"/>
      <c r="BA632" s="107"/>
      <c r="BB632" s="107"/>
      <c r="BC632" s="107"/>
      <c r="BD632" s="107"/>
      <c r="BE632" s="107"/>
      <c r="BF632" s="107"/>
      <c r="BG632" s="107"/>
      <c r="BH632" s="107"/>
      <c r="BI632" s="107"/>
      <c r="BJ632" s="107"/>
      <c r="BK632" s="107"/>
      <c r="BL632" s="107"/>
      <c r="BM632" s="107"/>
      <c r="BN632" s="107"/>
      <c r="BO632" s="107"/>
      <c r="BP632" s="107"/>
      <c r="BQ632" s="107"/>
      <c r="BR632" s="107"/>
      <c r="BS632" s="107"/>
      <c r="BT632" s="107"/>
      <c r="BU632" s="107"/>
      <c r="BV632" s="107"/>
      <c r="BW632" s="107"/>
      <c r="BX632" s="107"/>
      <c r="BY632" s="107"/>
      <c r="BZ632" s="107"/>
      <c r="CA632" s="107"/>
      <c r="CB632" s="107"/>
      <c r="CC632" s="107"/>
      <c r="CD632" s="107"/>
      <c r="CE632" s="107"/>
      <c r="CF632" s="107"/>
      <c r="CG632" s="107"/>
      <c r="CH632" s="107"/>
      <c r="CI632" s="107"/>
      <c r="CJ632" s="107"/>
      <c r="CK632" s="107"/>
      <c r="CL632" s="107"/>
      <c r="CM632" s="107"/>
      <c r="CN632" s="107"/>
      <c r="CO632" s="107"/>
      <c r="CP632" s="107"/>
      <c r="CQ632" s="107"/>
      <c r="CR632" s="107"/>
      <c r="CS632" s="107"/>
      <c r="CT632" s="107"/>
      <c r="CU632" s="107"/>
      <c r="CV632" s="107"/>
      <c r="CW632" s="107"/>
      <c r="CX632" s="107"/>
      <c r="CY632" s="107"/>
      <c r="CZ632" s="107"/>
      <c r="DA632" s="107"/>
    </row>
    <row r="633" spans="1:105" ht="1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7"/>
      <c r="AV633" s="107"/>
      <c r="AW633" s="107"/>
      <c r="AX633" s="107"/>
      <c r="AY633" s="107"/>
      <c r="AZ633" s="107"/>
      <c r="BA633" s="107"/>
      <c r="BB633" s="107"/>
      <c r="BC633" s="107"/>
      <c r="BD633" s="107"/>
      <c r="BE633" s="107"/>
      <c r="BF633" s="107"/>
      <c r="BG633" s="107"/>
      <c r="BH633" s="107"/>
      <c r="BI633" s="107"/>
      <c r="BJ633" s="107"/>
      <c r="BK633" s="107"/>
      <c r="BL633" s="107"/>
      <c r="BM633" s="107"/>
      <c r="BN633" s="107"/>
      <c r="BO633" s="107"/>
      <c r="BP633" s="107"/>
      <c r="BQ633" s="107"/>
      <c r="BR633" s="107"/>
      <c r="BS633" s="107"/>
      <c r="BT633" s="107"/>
      <c r="BU633" s="107"/>
      <c r="BV633" s="107"/>
      <c r="BW633" s="107"/>
      <c r="BX633" s="107"/>
      <c r="BY633" s="107"/>
      <c r="BZ633" s="107"/>
      <c r="CA633" s="107"/>
      <c r="CB633" s="107"/>
      <c r="CC633" s="107"/>
      <c r="CD633" s="107"/>
      <c r="CE633" s="107"/>
      <c r="CF633" s="107"/>
      <c r="CG633" s="107"/>
      <c r="CH633" s="107"/>
      <c r="CI633" s="107"/>
      <c r="CJ633" s="107"/>
      <c r="CK633" s="107"/>
      <c r="CL633" s="107"/>
      <c r="CM633" s="107"/>
      <c r="CN633" s="107"/>
      <c r="CO633" s="107"/>
      <c r="CP633" s="107"/>
      <c r="CQ633" s="107"/>
      <c r="CR633" s="107"/>
      <c r="CS633" s="107"/>
      <c r="CT633" s="107"/>
      <c r="CU633" s="107"/>
      <c r="CV633" s="107"/>
      <c r="CW633" s="107"/>
      <c r="CX633" s="107"/>
      <c r="CY633" s="107"/>
      <c r="CZ633" s="107"/>
      <c r="DA633" s="107"/>
    </row>
    <row r="634" spans="1:105" ht="1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7"/>
      <c r="AV634" s="107"/>
      <c r="AW634" s="107"/>
      <c r="AX634" s="107"/>
      <c r="AY634" s="107"/>
      <c r="AZ634" s="107"/>
      <c r="BA634" s="107"/>
      <c r="BB634" s="107"/>
      <c r="BC634" s="107"/>
      <c r="BD634" s="107"/>
      <c r="BE634" s="107"/>
      <c r="BF634" s="107"/>
      <c r="BG634" s="107"/>
      <c r="BH634" s="107"/>
      <c r="BI634" s="107"/>
      <c r="BJ634" s="107"/>
      <c r="BK634" s="107"/>
      <c r="BL634" s="107"/>
      <c r="BM634" s="107"/>
      <c r="BN634" s="107"/>
      <c r="BO634" s="107"/>
      <c r="BP634" s="107"/>
      <c r="BQ634" s="107"/>
      <c r="BR634" s="107"/>
      <c r="BS634" s="107"/>
      <c r="BT634" s="107"/>
      <c r="BU634" s="107"/>
      <c r="BV634" s="107"/>
      <c r="BW634" s="107"/>
      <c r="BX634" s="107"/>
      <c r="BY634" s="107"/>
      <c r="BZ634" s="107"/>
      <c r="CA634" s="107"/>
      <c r="CB634" s="107"/>
      <c r="CC634" s="107"/>
      <c r="CD634" s="107"/>
      <c r="CE634" s="107"/>
      <c r="CF634" s="107"/>
      <c r="CG634" s="107"/>
      <c r="CH634" s="107"/>
      <c r="CI634" s="107"/>
      <c r="CJ634" s="107"/>
      <c r="CK634" s="107"/>
      <c r="CL634" s="107"/>
      <c r="CM634" s="107"/>
      <c r="CN634" s="107"/>
      <c r="CO634" s="107"/>
      <c r="CP634" s="107"/>
      <c r="CQ634" s="107"/>
      <c r="CR634" s="107"/>
      <c r="CS634" s="107"/>
      <c r="CT634" s="107"/>
      <c r="CU634" s="107"/>
      <c r="CV634" s="107"/>
      <c r="CW634" s="107"/>
      <c r="CX634" s="107"/>
      <c r="CY634" s="107"/>
      <c r="CZ634" s="107"/>
      <c r="DA634" s="107"/>
    </row>
    <row r="635" spans="1:105" ht="1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7"/>
      <c r="AV635" s="107"/>
      <c r="AW635" s="107"/>
      <c r="AX635" s="107"/>
      <c r="AY635" s="107"/>
      <c r="AZ635" s="107"/>
      <c r="BA635" s="107"/>
      <c r="BB635" s="107"/>
      <c r="BC635" s="107"/>
      <c r="BD635" s="107"/>
      <c r="BE635" s="107"/>
      <c r="BF635" s="107"/>
      <c r="BG635" s="107"/>
      <c r="BH635" s="107"/>
      <c r="BI635" s="107"/>
      <c r="BJ635" s="107"/>
      <c r="BK635" s="107"/>
      <c r="BL635" s="107"/>
      <c r="BM635" s="107"/>
      <c r="BN635" s="107"/>
      <c r="BO635" s="107"/>
      <c r="BP635" s="107"/>
      <c r="BQ635" s="107"/>
      <c r="BR635" s="107"/>
      <c r="BS635" s="107"/>
      <c r="BT635" s="107"/>
      <c r="BU635" s="107"/>
      <c r="BV635" s="107"/>
      <c r="BW635" s="107"/>
      <c r="BX635" s="107"/>
      <c r="BY635" s="107"/>
      <c r="BZ635" s="107"/>
      <c r="CA635" s="107"/>
      <c r="CB635" s="107"/>
      <c r="CC635" s="107"/>
      <c r="CD635" s="107"/>
      <c r="CE635" s="107"/>
      <c r="CF635" s="107"/>
      <c r="CG635" s="107"/>
      <c r="CH635" s="107"/>
      <c r="CI635" s="107"/>
      <c r="CJ635" s="107"/>
      <c r="CK635" s="107"/>
      <c r="CL635" s="107"/>
      <c r="CM635" s="107"/>
      <c r="CN635" s="107"/>
      <c r="CO635" s="107"/>
      <c r="CP635" s="107"/>
      <c r="CQ635" s="107"/>
      <c r="CR635" s="107"/>
      <c r="CS635" s="107"/>
      <c r="CT635" s="107"/>
      <c r="CU635" s="107"/>
      <c r="CV635" s="107"/>
      <c r="CW635" s="107"/>
      <c r="CX635" s="107"/>
      <c r="CY635" s="107"/>
      <c r="CZ635" s="107"/>
      <c r="DA635" s="107"/>
    </row>
    <row r="636" spans="1:105" ht="1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7"/>
      <c r="AV636" s="107"/>
      <c r="AW636" s="107"/>
      <c r="AX636" s="107"/>
      <c r="AY636" s="107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/>
      <c r="BO636" s="107"/>
      <c r="BP636" s="107"/>
      <c r="BQ636" s="107"/>
      <c r="BR636" s="107"/>
      <c r="BS636" s="107"/>
      <c r="BT636" s="107"/>
      <c r="BU636" s="107"/>
      <c r="BV636" s="107"/>
      <c r="BW636" s="107"/>
      <c r="BX636" s="107"/>
      <c r="BY636" s="107"/>
      <c r="BZ636" s="107"/>
      <c r="CA636" s="107"/>
      <c r="CB636" s="107"/>
      <c r="CC636" s="107"/>
      <c r="CD636" s="107"/>
      <c r="CE636" s="107"/>
      <c r="CF636" s="107"/>
      <c r="CG636" s="107"/>
      <c r="CH636" s="107"/>
      <c r="CI636" s="107"/>
      <c r="CJ636" s="107"/>
      <c r="CK636" s="107"/>
      <c r="CL636" s="107"/>
      <c r="CM636" s="107"/>
      <c r="CN636" s="107"/>
      <c r="CO636" s="107"/>
      <c r="CP636" s="107"/>
      <c r="CQ636" s="107"/>
      <c r="CR636" s="107"/>
      <c r="CS636" s="107"/>
      <c r="CT636" s="107"/>
      <c r="CU636" s="107"/>
      <c r="CV636" s="107"/>
      <c r="CW636" s="107"/>
      <c r="CX636" s="107"/>
      <c r="CY636" s="107"/>
      <c r="CZ636" s="107"/>
      <c r="DA636" s="107"/>
    </row>
    <row r="637" spans="1:105" ht="1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7"/>
      <c r="AV637" s="107"/>
      <c r="AW637" s="107"/>
      <c r="AX637" s="107"/>
      <c r="AY637" s="107"/>
      <c r="AZ637" s="107"/>
      <c r="BA637" s="107"/>
      <c r="BB637" s="107"/>
      <c r="BC637" s="107"/>
      <c r="BD637" s="107"/>
      <c r="BE637" s="107"/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  <c r="BZ637" s="107"/>
      <c r="CA637" s="107"/>
      <c r="CB637" s="107"/>
      <c r="CC637" s="107"/>
      <c r="CD637" s="107"/>
      <c r="CE637" s="107"/>
      <c r="CF637" s="107"/>
      <c r="CG637" s="107"/>
      <c r="CH637" s="107"/>
      <c r="CI637" s="107"/>
      <c r="CJ637" s="107"/>
      <c r="CK637" s="107"/>
      <c r="CL637" s="107"/>
      <c r="CM637" s="107"/>
      <c r="CN637" s="107"/>
      <c r="CO637" s="107"/>
      <c r="CP637" s="107"/>
      <c r="CQ637" s="107"/>
      <c r="CR637" s="107"/>
      <c r="CS637" s="107"/>
      <c r="CT637" s="107"/>
      <c r="CU637" s="107"/>
      <c r="CV637" s="107"/>
      <c r="CW637" s="107"/>
      <c r="CX637" s="107"/>
      <c r="CY637" s="107"/>
      <c r="CZ637" s="107"/>
      <c r="DA637" s="107"/>
    </row>
    <row r="638" spans="1:105" ht="1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7"/>
      <c r="AV638" s="107"/>
      <c r="AW638" s="107"/>
      <c r="AX638" s="107"/>
      <c r="AY638" s="107"/>
      <c r="AZ638" s="107"/>
      <c r="BA638" s="107"/>
      <c r="BB638" s="107"/>
      <c r="BC638" s="107"/>
      <c r="BD638" s="107"/>
      <c r="BE638" s="107"/>
      <c r="BF638" s="107"/>
      <c r="BG638" s="107"/>
      <c r="BH638" s="107"/>
      <c r="BI638" s="107"/>
      <c r="BJ638" s="107"/>
      <c r="BK638" s="107"/>
      <c r="BL638" s="107"/>
      <c r="BM638" s="107"/>
      <c r="BN638" s="107"/>
      <c r="BO638" s="107"/>
      <c r="BP638" s="107"/>
      <c r="BQ638" s="107"/>
      <c r="BR638" s="107"/>
      <c r="BS638" s="107"/>
      <c r="BT638" s="107"/>
      <c r="BU638" s="107"/>
      <c r="BV638" s="107"/>
      <c r="BW638" s="107"/>
      <c r="BX638" s="107"/>
      <c r="BY638" s="107"/>
      <c r="BZ638" s="107"/>
      <c r="CA638" s="107"/>
      <c r="CB638" s="107"/>
      <c r="CC638" s="107"/>
      <c r="CD638" s="107"/>
      <c r="CE638" s="107"/>
      <c r="CF638" s="107"/>
      <c r="CG638" s="107"/>
      <c r="CH638" s="107"/>
      <c r="CI638" s="107"/>
      <c r="CJ638" s="107"/>
      <c r="CK638" s="107"/>
      <c r="CL638" s="107"/>
      <c r="CM638" s="107"/>
      <c r="CN638" s="107"/>
      <c r="CO638" s="107"/>
      <c r="CP638" s="107"/>
      <c r="CQ638" s="107"/>
      <c r="CR638" s="107"/>
      <c r="CS638" s="107"/>
      <c r="CT638" s="107"/>
      <c r="CU638" s="107"/>
      <c r="CV638" s="107"/>
      <c r="CW638" s="107"/>
      <c r="CX638" s="107"/>
      <c r="CY638" s="107"/>
      <c r="CZ638" s="107"/>
      <c r="DA638" s="107"/>
    </row>
    <row r="639" spans="1:105" ht="1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7"/>
      <c r="AV639" s="107"/>
      <c r="AW639" s="107"/>
      <c r="AX639" s="107"/>
      <c r="AY639" s="107"/>
      <c r="AZ639" s="107"/>
      <c r="BA639" s="107"/>
      <c r="BB639" s="107"/>
      <c r="BC639" s="107"/>
      <c r="BD639" s="107"/>
      <c r="BE639" s="107"/>
      <c r="BF639" s="107"/>
      <c r="BG639" s="107"/>
      <c r="BH639" s="107"/>
      <c r="BI639" s="107"/>
      <c r="BJ639" s="107"/>
      <c r="BK639" s="107"/>
      <c r="BL639" s="107"/>
      <c r="BM639" s="107"/>
      <c r="BN639" s="107"/>
      <c r="BO639" s="107"/>
      <c r="BP639" s="107"/>
      <c r="BQ639" s="107"/>
      <c r="BR639" s="107"/>
      <c r="BS639" s="107"/>
      <c r="BT639" s="107"/>
      <c r="BU639" s="107"/>
      <c r="BV639" s="107"/>
      <c r="BW639" s="107"/>
      <c r="BX639" s="107"/>
      <c r="BY639" s="107"/>
      <c r="BZ639" s="107"/>
      <c r="CA639" s="107"/>
      <c r="CB639" s="107"/>
      <c r="CC639" s="107"/>
      <c r="CD639" s="107"/>
      <c r="CE639" s="107"/>
      <c r="CF639" s="107"/>
      <c r="CG639" s="107"/>
      <c r="CH639" s="107"/>
      <c r="CI639" s="107"/>
      <c r="CJ639" s="107"/>
      <c r="CK639" s="107"/>
      <c r="CL639" s="107"/>
      <c r="CM639" s="107"/>
      <c r="CN639" s="107"/>
      <c r="CO639" s="107"/>
      <c r="CP639" s="107"/>
      <c r="CQ639" s="107"/>
      <c r="CR639" s="107"/>
      <c r="CS639" s="107"/>
      <c r="CT639" s="107"/>
      <c r="CU639" s="107"/>
      <c r="CV639" s="107"/>
      <c r="CW639" s="107"/>
      <c r="CX639" s="107"/>
      <c r="CY639" s="107"/>
      <c r="CZ639" s="107"/>
      <c r="DA639" s="107"/>
    </row>
  </sheetData>
  <sheetProtection selectLockedCells="1" selectUnlockedCells="1"/>
  <mergeCells count="1804">
    <mergeCell ref="H588:BC588"/>
    <mergeCell ref="BD588:BS588"/>
    <mergeCell ref="BT588:CI588"/>
    <mergeCell ref="CJ588:CZ588"/>
    <mergeCell ref="H519:BC519"/>
    <mergeCell ref="A519:G519"/>
    <mergeCell ref="BD519:BS519"/>
    <mergeCell ref="CJ519:CZ519"/>
    <mergeCell ref="CJ528:CZ528"/>
    <mergeCell ref="A526:G526"/>
    <mergeCell ref="A153:G153"/>
    <mergeCell ref="H153:BC153"/>
    <mergeCell ref="BD153:BS153"/>
    <mergeCell ref="BT153:CD153"/>
    <mergeCell ref="CE153:DA153"/>
    <mergeCell ref="A154:G154"/>
    <mergeCell ref="H154:BC154"/>
    <mergeCell ref="BD154:BS154"/>
    <mergeCell ref="BT154:CD154"/>
    <mergeCell ref="CE154:DA154"/>
    <mergeCell ref="BT151:CD151"/>
    <mergeCell ref="CE151:DA151"/>
    <mergeCell ref="A152:G152"/>
    <mergeCell ref="H152:BC152"/>
    <mergeCell ref="BD152:BS152"/>
    <mergeCell ref="BT152:CD152"/>
    <mergeCell ref="CE152:DA152"/>
    <mergeCell ref="A151:G151"/>
    <mergeCell ref="A145:G145"/>
    <mergeCell ref="H145:BC145"/>
    <mergeCell ref="BD145:BS145"/>
    <mergeCell ref="BT145:CD145"/>
    <mergeCell ref="CE145:DA145"/>
    <mergeCell ref="X147:DA147"/>
    <mergeCell ref="A143:G143"/>
    <mergeCell ref="H143:BC143"/>
    <mergeCell ref="BD143:BS143"/>
    <mergeCell ref="BT143:CD143"/>
    <mergeCell ref="CE143:DA143"/>
    <mergeCell ref="A144:G144"/>
    <mergeCell ref="X138:DA138"/>
    <mergeCell ref="A140:AO140"/>
    <mergeCell ref="AP140:DA140"/>
    <mergeCell ref="A142:G142"/>
    <mergeCell ref="H142:BC142"/>
    <mergeCell ref="BD142:BS142"/>
    <mergeCell ref="BT436:CI436"/>
    <mergeCell ref="CJ436:CZ436"/>
    <mergeCell ref="H435:BC435"/>
    <mergeCell ref="BD435:BS435"/>
    <mergeCell ref="H144:BC144"/>
    <mergeCell ref="BD144:BS144"/>
    <mergeCell ref="BT144:CD144"/>
    <mergeCell ref="CE144:DA144"/>
    <mergeCell ref="H151:BC151"/>
    <mergeCell ref="BD151:BS151"/>
    <mergeCell ref="H526:BC526"/>
    <mergeCell ref="A510:G510"/>
    <mergeCell ref="H510:BC510"/>
    <mergeCell ref="BT142:CD142"/>
    <mergeCell ref="CE142:DA142"/>
    <mergeCell ref="CJ438:CZ438"/>
    <mergeCell ref="A436:G436"/>
    <mergeCell ref="H436:BC436"/>
    <mergeCell ref="CL192:DA192"/>
    <mergeCell ref="BV190:CK190"/>
    <mergeCell ref="CJ589:CZ589"/>
    <mergeCell ref="A587:G587"/>
    <mergeCell ref="H587:BC587"/>
    <mergeCell ref="A585:G585"/>
    <mergeCell ref="H585:BC585"/>
    <mergeCell ref="A438:G438"/>
    <mergeCell ref="H438:BC438"/>
    <mergeCell ref="BD438:BS438"/>
    <mergeCell ref="BT438:CI438"/>
    <mergeCell ref="BT528:CI528"/>
    <mergeCell ref="A596:G596"/>
    <mergeCell ref="H596:BC596"/>
    <mergeCell ref="A569:G569"/>
    <mergeCell ref="A578:G578"/>
    <mergeCell ref="H578:BC578"/>
    <mergeCell ref="A437:G437"/>
    <mergeCell ref="H437:BC437"/>
    <mergeCell ref="H556:BC556"/>
    <mergeCell ref="A556:G556"/>
    <mergeCell ref="A588:G588"/>
    <mergeCell ref="A599:G599"/>
    <mergeCell ref="H599:BC599"/>
    <mergeCell ref="BD599:BS599"/>
    <mergeCell ref="A597:G597"/>
    <mergeCell ref="H597:BC597"/>
    <mergeCell ref="BD579:BS579"/>
    <mergeCell ref="A592:DA592"/>
    <mergeCell ref="A591:DA591"/>
    <mergeCell ref="BD597:BS597"/>
    <mergeCell ref="BT597:CI597"/>
    <mergeCell ref="CL189:DA189"/>
    <mergeCell ref="BV189:CK189"/>
    <mergeCell ref="A595:G595"/>
    <mergeCell ref="H595:BC595"/>
    <mergeCell ref="BD595:BS595"/>
    <mergeCell ref="A589:G589"/>
    <mergeCell ref="H589:BC589"/>
    <mergeCell ref="BV193:CK193"/>
    <mergeCell ref="BV192:CK192"/>
    <mergeCell ref="CL191:DA191"/>
    <mergeCell ref="A187:DA187"/>
    <mergeCell ref="AP185:DA185"/>
    <mergeCell ref="A586:G586"/>
    <mergeCell ref="H586:BC586"/>
    <mergeCell ref="BD586:BS586"/>
    <mergeCell ref="CL190:DA190"/>
    <mergeCell ref="A579:G579"/>
    <mergeCell ref="H579:BC579"/>
    <mergeCell ref="BD576:BS576"/>
    <mergeCell ref="BD578:BS578"/>
    <mergeCell ref="BV191:CK191"/>
    <mergeCell ref="A577:G577"/>
    <mergeCell ref="H577:BC577"/>
    <mergeCell ref="BD577:BS577"/>
    <mergeCell ref="A195:DA195"/>
    <mergeCell ref="CL193:DA193"/>
    <mergeCell ref="A576:G576"/>
    <mergeCell ref="H576:BC576"/>
    <mergeCell ref="A565:G565"/>
    <mergeCell ref="H565:BC565"/>
    <mergeCell ref="BD554:BS554"/>
    <mergeCell ref="A555:G555"/>
    <mergeCell ref="H555:BC555"/>
    <mergeCell ref="A566:G566"/>
    <mergeCell ref="BD556:BS556"/>
    <mergeCell ref="A561:DA561"/>
    <mergeCell ref="A560:DA560"/>
    <mergeCell ref="CJ558:CZ558"/>
    <mergeCell ref="A558:G558"/>
    <mergeCell ref="H558:BC558"/>
    <mergeCell ref="A570:G570"/>
    <mergeCell ref="H570:BC570"/>
    <mergeCell ref="A567:G567"/>
    <mergeCell ref="H567:BC567"/>
    <mergeCell ref="BD567:BS567"/>
    <mergeCell ref="A568:G568"/>
    <mergeCell ref="BD570:BS570"/>
    <mergeCell ref="H569:BC569"/>
    <mergeCell ref="BD569:BS569"/>
    <mergeCell ref="H568:BC568"/>
    <mergeCell ref="BT553:CI553"/>
    <mergeCell ref="CJ552:CZ552"/>
    <mergeCell ref="BT552:CI552"/>
    <mergeCell ref="CJ556:CZ556"/>
    <mergeCell ref="AP199:DA199"/>
    <mergeCell ref="A553:G553"/>
    <mergeCell ref="BD553:BS553"/>
    <mergeCell ref="A550:G550"/>
    <mergeCell ref="H550:BC550"/>
    <mergeCell ref="BD550:BS550"/>
    <mergeCell ref="A551:G551"/>
    <mergeCell ref="H551:BC551"/>
    <mergeCell ref="BD551:BS551"/>
    <mergeCell ref="A549:G549"/>
    <mergeCell ref="X197:DA197"/>
    <mergeCell ref="A557:G557"/>
    <mergeCell ref="H557:BC557"/>
    <mergeCell ref="BD557:BS557"/>
    <mergeCell ref="A548:G548"/>
    <mergeCell ref="H548:BC548"/>
    <mergeCell ref="A554:G554"/>
    <mergeCell ref="H554:BC554"/>
    <mergeCell ref="A201:DA201"/>
    <mergeCell ref="H553:BC553"/>
    <mergeCell ref="H549:BC549"/>
    <mergeCell ref="BD549:BS549"/>
    <mergeCell ref="A547:G547"/>
    <mergeCell ref="H547:BC547"/>
    <mergeCell ref="BD547:BS547"/>
    <mergeCell ref="A544:G544"/>
    <mergeCell ref="H544:BC544"/>
    <mergeCell ref="BD544:BS544"/>
    <mergeCell ref="BD548:BS548"/>
    <mergeCell ref="A545:G545"/>
    <mergeCell ref="H545:BC545"/>
    <mergeCell ref="BD545:BS545"/>
    <mergeCell ref="A546:G546"/>
    <mergeCell ref="H546:BC546"/>
    <mergeCell ref="BD546:BS546"/>
    <mergeCell ref="A539:G539"/>
    <mergeCell ref="H539:BC539"/>
    <mergeCell ref="A542:G542"/>
    <mergeCell ref="H542:BC542"/>
    <mergeCell ref="BD542:BS542"/>
    <mergeCell ref="A543:G543"/>
    <mergeCell ref="H543:BC543"/>
    <mergeCell ref="BD543:BS543"/>
    <mergeCell ref="BD539:BS539"/>
    <mergeCell ref="A540:G540"/>
    <mergeCell ref="A536:G536"/>
    <mergeCell ref="H536:BC536"/>
    <mergeCell ref="BD536:BS536"/>
    <mergeCell ref="A537:G537"/>
    <mergeCell ref="H537:BC537"/>
    <mergeCell ref="A538:G538"/>
    <mergeCell ref="H538:BC538"/>
    <mergeCell ref="BD538:BS538"/>
    <mergeCell ref="CL203:DA203"/>
    <mergeCell ref="BV203:CK203"/>
    <mergeCell ref="A527:G527"/>
    <mergeCell ref="H527:BC527"/>
    <mergeCell ref="BD527:BS527"/>
    <mergeCell ref="A529:G529"/>
    <mergeCell ref="H529:BC529"/>
    <mergeCell ref="BT435:CI435"/>
    <mergeCell ref="CJ435:CZ435"/>
    <mergeCell ref="A528:G528"/>
    <mergeCell ref="H518:BC518"/>
    <mergeCell ref="A516:G516"/>
    <mergeCell ref="H516:BC516"/>
    <mergeCell ref="BD535:BS535"/>
    <mergeCell ref="CL204:DA204"/>
    <mergeCell ref="BV204:CK204"/>
    <mergeCell ref="H528:BC528"/>
    <mergeCell ref="BD528:BS528"/>
    <mergeCell ref="BD437:BS437"/>
    <mergeCell ref="BT437:CI437"/>
    <mergeCell ref="CL207:DA207"/>
    <mergeCell ref="BV207:CK207"/>
    <mergeCell ref="A517:G517"/>
    <mergeCell ref="A535:G535"/>
    <mergeCell ref="H535:BC535"/>
    <mergeCell ref="CL206:DA206"/>
    <mergeCell ref="BV206:CK206"/>
    <mergeCell ref="H517:BC517"/>
    <mergeCell ref="BD517:BS517"/>
    <mergeCell ref="A518:G518"/>
    <mergeCell ref="H491:BC491"/>
    <mergeCell ref="CL226:DA226"/>
    <mergeCell ref="BV226:CK226"/>
    <mergeCell ref="CL205:DA205"/>
    <mergeCell ref="BV205:CK205"/>
    <mergeCell ref="A520:G520"/>
    <mergeCell ref="H520:BC520"/>
    <mergeCell ref="BD520:BS520"/>
    <mergeCell ref="CL208:DA208"/>
    <mergeCell ref="BV208:CK208"/>
    <mergeCell ref="A509:G509"/>
    <mergeCell ref="H509:BC509"/>
    <mergeCell ref="A507:G507"/>
    <mergeCell ref="H507:BC507"/>
    <mergeCell ref="BT219:CI219"/>
    <mergeCell ref="BD510:BS510"/>
    <mergeCell ref="BE498:BT498"/>
    <mergeCell ref="A224:DA224"/>
    <mergeCell ref="A223:DA223"/>
    <mergeCell ref="A491:G491"/>
    <mergeCell ref="BE500:BT500"/>
    <mergeCell ref="A221:DA221"/>
    <mergeCell ref="CJ219:DA219"/>
    <mergeCell ref="CJ215:DA215"/>
    <mergeCell ref="BT215:CI215"/>
    <mergeCell ref="A508:G508"/>
    <mergeCell ref="H508:BC508"/>
    <mergeCell ref="BD508:BS508"/>
    <mergeCell ref="CJ216:DA216"/>
    <mergeCell ref="BT216:CI216"/>
    <mergeCell ref="CL227:DA227"/>
    <mergeCell ref="A211:DA211"/>
    <mergeCell ref="CJ218:DA218"/>
    <mergeCell ref="BT218:CI218"/>
    <mergeCell ref="CJ217:DA217"/>
    <mergeCell ref="BT217:CI217"/>
    <mergeCell ref="BV227:CK227"/>
    <mergeCell ref="A219:G219"/>
    <mergeCell ref="H219:BC219"/>
    <mergeCell ref="BD219:BS219"/>
    <mergeCell ref="H489:BC489"/>
    <mergeCell ref="BD489:BS489"/>
    <mergeCell ref="CL228:DA228"/>
    <mergeCell ref="BV228:CK228"/>
    <mergeCell ref="BV231:CK231"/>
    <mergeCell ref="H482:BC482"/>
    <mergeCell ref="A431:DA431"/>
    <mergeCell ref="A489:G489"/>
    <mergeCell ref="CJ437:CZ437"/>
    <mergeCell ref="BD436:BS436"/>
    <mergeCell ref="B499:H499"/>
    <mergeCell ref="I499:BD499"/>
    <mergeCell ref="B497:H497"/>
    <mergeCell ref="I497:BD497"/>
    <mergeCell ref="B498:H498"/>
    <mergeCell ref="I498:BD498"/>
    <mergeCell ref="A490:G490"/>
    <mergeCell ref="H490:BC490"/>
    <mergeCell ref="A488:G488"/>
    <mergeCell ref="H488:BC488"/>
    <mergeCell ref="BV225:CK225"/>
    <mergeCell ref="CL230:DA230"/>
    <mergeCell ref="BV230:CK230"/>
    <mergeCell ref="CL229:DA229"/>
    <mergeCell ref="BV229:CK229"/>
    <mergeCell ref="CL231:DA231"/>
    <mergeCell ref="A483:G483"/>
    <mergeCell ref="H483:BC483"/>
    <mergeCell ref="BD483:BS483"/>
    <mergeCell ref="A481:G481"/>
    <mergeCell ref="H481:BC481"/>
    <mergeCell ref="A345:G345"/>
    <mergeCell ref="H345:BS345"/>
    <mergeCell ref="A482:G482"/>
    <mergeCell ref="A480:G480"/>
    <mergeCell ref="H480:BC480"/>
    <mergeCell ref="BD482:BS482"/>
    <mergeCell ref="I474:BD474"/>
    <mergeCell ref="BE474:BT474"/>
    <mergeCell ref="B474:H474"/>
    <mergeCell ref="CL232:DA232"/>
    <mergeCell ref="BV232:CK232"/>
    <mergeCell ref="I472:BD472"/>
    <mergeCell ref="BE472:BT472"/>
    <mergeCell ref="CL237:DA237"/>
    <mergeCell ref="BV237:CK237"/>
    <mergeCell ref="CL238:DA238"/>
    <mergeCell ref="H463:BC463"/>
    <mergeCell ref="A244:DA244"/>
    <mergeCell ref="A243:DA243"/>
    <mergeCell ref="A235:DA235"/>
    <mergeCell ref="BV236:CK236"/>
    <mergeCell ref="H457:BC457"/>
    <mergeCell ref="A454:G454"/>
    <mergeCell ref="H454:BC454"/>
    <mergeCell ref="BD454:BS454"/>
    <mergeCell ref="A234:DA234"/>
    <mergeCell ref="CL233:DA233"/>
    <mergeCell ref="BV233:CK233"/>
    <mergeCell ref="B472:H472"/>
    <mergeCell ref="A464:G464"/>
    <mergeCell ref="H464:BC464"/>
    <mergeCell ref="CL236:DA236"/>
    <mergeCell ref="CL240:DA240"/>
    <mergeCell ref="A242:DA242"/>
    <mergeCell ref="I471:BD471"/>
    <mergeCell ref="A465:G465"/>
    <mergeCell ref="H465:BC465"/>
    <mergeCell ref="BV240:CK240"/>
    <mergeCell ref="BV238:CK238"/>
    <mergeCell ref="A463:G463"/>
    <mergeCell ref="A432:DA432"/>
    <mergeCell ref="A433:DA433"/>
    <mergeCell ref="A435:G435"/>
    <mergeCell ref="A453:G453"/>
    <mergeCell ref="A457:G457"/>
    <mergeCell ref="H453:BC453"/>
    <mergeCell ref="BD453:BS453"/>
    <mergeCell ref="A462:G462"/>
    <mergeCell ref="H462:BC462"/>
    <mergeCell ref="BD462:BS462"/>
    <mergeCell ref="BD455:BS455"/>
    <mergeCell ref="H455:BC455"/>
    <mergeCell ref="A455:G455"/>
    <mergeCell ref="A456:G456"/>
    <mergeCell ref="H456:BC456"/>
    <mergeCell ref="BD456:BS456"/>
    <mergeCell ref="BD457:BS457"/>
    <mergeCell ref="BV246:CK246"/>
    <mergeCell ref="A245:DA245"/>
    <mergeCell ref="A447:G447"/>
    <mergeCell ref="H447:BC447"/>
    <mergeCell ref="BD447:BS447"/>
    <mergeCell ref="H448:BC448"/>
    <mergeCell ref="CL248:DA248"/>
    <mergeCell ref="BV248:CK248"/>
    <mergeCell ref="CL247:DA247"/>
    <mergeCell ref="BV247:CK247"/>
    <mergeCell ref="CL246:DA246"/>
    <mergeCell ref="A448:G448"/>
    <mergeCell ref="A445:G445"/>
    <mergeCell ref="H445:BC445"/>
    <mergeCell ref="A446:G446"/>
    <mergeCell ref="H446:BC446"/>
    <mergeCell ref="A444:G444"/>
    <mergeCell ref="H444:BC444"/>
    <mergeCell ref="A430:G430"/>
    <mergeCell ref="H430:BC430"/>
    <mergeCell ref="BD430:BS430"/>
    <mergeCell ref="CL249:DA249"/>
    <mergeCell ref="BV249:CK249"/>
    <mergeCell ref="A428:G428"/>
    <mergeCell ref="H428:BC428"/>
    <mergeCell ref="BD428:BS428"/>
    <mergeCell ref="CL252:DA252"/>
    <mergeCell ref="BV252:CK252"/>
    <mergeCell ref="CL251:DA251"/>
    <mergeCell ref="A429:G429"/>
    <mergeCell ref="H429:BC429"/>
    <mergeCell ref="A427:G427"/>
    <mergeCell ref="H427:BC427"/>
    <mergeCell ref="A419:G419"/>
    <mergeCell ref="H419:BC419"/>
    <mergeCell ref="BD419:BS419"/>
    <mergeCell ref="CL255:DA255"/>
    <mergeCell ref="BV255:CK255"/>
    <mergeCell ref="CL250:DA250"/>
    <mergeCell ref="BV250:CK250"/>
    <mergeCell ref="BV251:CK251"/>
    <mergeCell ref="A421:G421"/>
    <mergeCell ref="H421:BC421"/>
    <mergeCell ref="BD421:BS421"/>
    <mergeCell ref="CL254:DA254"/>
    <mergeCell ref="BV254:CK254"/>
    <mergeCell ref="CL253:DA253"/>
    <mergeCell ref="BV253:CK253"/>
    <mergeCell ref="BV258:CK258"/>
    <mergeCell ref="A257:DA257"/>
    <mergeCell ref="A420:G420"/>
    <mergeCell ref="H420:BC420"/>
    <mergeCell ref="A418:G418"/>
    <mergeCell ref="H418:BC418"/>
    <mergeCell ref="BD420:BS420"/>
    <mergeCell ref="H408:BC408"/>
    <mergeCell ref="CJ402:DA402"/>
    <mergeCell ref="CL259:DA259"/>
    <mergeCell ref="A256:DA256"/>
    <mergeCell ref="A411:G411"/>
    <mergeCell ref="BD411:BS411"/>
    <mergeCell ref="CL258:DA258"/>
    <mergeCell ref="A409:G409"/>
    <mergeCell ref="H409:BC409"/>
    <mergeCell ref="BD409:BS409"/>
    <mergeCell ref="A410:G410"/>
    <mergeCell ref="H410:BC410"/>
    <mergeCell ref="A408:G408"/>
    <mergeCell ref="BV259:CK259"/>
    <mergeCell ref="A403:G403"/>
    <mergeCell ref="H403:BC403"/>
    <mergeCell ref="BD403:BS403"/>
    <mergeCell ref="CL262:DA262"/>
    <mergeCell ref="BV262:CK262"/>
    <mergeCell ref="CL261:DA261"/>
    <mergeCell ref="A399:G399"/>
    <mergeCell ref="BT402:CI402"/>
    <mergeCell ref="H399:BC399"/>
    <mergeCell ref="CJ267:DA267"/>
    <mergeCell ref="CL260:DA260"/>
    <mergeCell ref="BV260:CK260"/>
    <mergeCell ref="A398:G398"/>
    <mergeCell ref="H398:BC398"/>
    <mergeCell ref="A396:G396"/>
    <mergeCell ref="H396:BC396"/>
    <mergeCell ref="A397:G397"/>
    <mergeCell ref="H397:BC397"/>
    <mergeCell ref="CJ268:DA268"/>
    <mergeCell ref="CJ270:DA270"/>
    <mergeCell ref="BT270:CI270"/>
    <mergeCell ref="CJ269:DA269"/>
    <mergeCell ref="BT269:CI269"/>
    <mergeCell ref="H375:BC375"/>
    <mergeCell ref="BD375:BS375"/>
    <mergeCell ref="BD373:BS373"/>
    <mergeCell ref="CJ281:DA281"/>
    <mergeCell ref="BT281:CI281"/>
    <mergeCell ref="CJ280:DA280"/>
    <mergeCell ref="A391:G391"/>
    <mergeCell ref="H391:BC391"/>
    <mergeCell ref="BD391:BS391"/>
    <mergeCell ref="A390:G390"/>
    <mergeCell ref="H390:BC390"/>
    <mergeCell ref="A388:G388"/>
    <mergeCell ref="H388:BC388"/>
    <mergeCell ref="BT267:CI267"/>
    <mergeCell ref="A389:G389"/>
    <mergeCell ref="H389:BC389"/>
    <mergeCell ref="BD389:BS389"/>
    <mergeCell ref="BT277:CI277"/>
    <mergeCell ref="A275:CZ275"/>
    <mergeCell ref="A375:G375"/>
    <mergeCell ref="BT271:CI271"/>
    <mergeCell ref="A374:G374"/>
    <mergeCell ref="H374:BC374"/>
    <mergeCell ref="H380:BC380"/>
    <mergeCell ref="A381:G381"/>
    <mergeCell ref="H381:BC381"/>
    <mergeCell ref="A383:G383"/>
    <mergeCell ref="H383:BC383"/>
    <mergeCell ref="A373:G373"/>
    <mergeCell ref="H373:BC373"/>
    <mergeCell ref="A380:G380"/>
    <mergeCell ref="A382:G382"/>
    <mergeCell ref="H382:BC382"/>
    <mergeCell ref="A365:G365"/>
    <mergeCell ref="H365:BC365"/>
    <mergeCell ref="BD365:BS365"/>
    <mergeCell ref="BT284:CI284"/>
    <mergeCell ref="A364:G364"/>
    <mergeCell ref="H364:BC364"/>
    <mergeCell ref="BD364:BS364"/>
    <mergeCell ref="A358:G358"/>
    <mergeCell ref="A356:G356"/>
    <mergeCell ref="A357:G357"/>
    <mergeCell ref="A366:G366"/>
    <mergeCell ref="A367:G367"/>
    <mergeCell ref="CJ278:DA278"/>
    <mergeCell ref="BT278:CI278"/>
    <mergeCell ref="CJ279:DA279"/>
    <mergeCell ref="BT279:CI279"/>
    <mergeCell ref="BT282:CI282"/>
    <mergeCell ref="H366:BC366"/>
    <mergeCell ref="BD358:BS358"/>
    <mergeCell ref="CJ284:DA284"/>
    <mergeCell ref="BD374:BS374"/>
    <mergeCell ref="BT280:CI280"/>
    <mergeCell ref="CJ287:DA287"/>
    <mergeCell ref="BT287:CI287"/>
    <mergeCell ref="CJ286:DA286"/>
    <mergeCell ref="BT286:CI286"/>
    <mergeCell ref="BD367:BS367"/>
    <mergeCell ref="CJ283:DA283"/>
    <mergeCell ref="BT283:CI283"/>
    <mergeCell ref="CJ282:DA282"/>
    <mergeCell ref="BD366:BS366"/>
    <mergeCell ref="CJ285:DA285"/>
    <mergeCell ref="BT285:CI285"/>
    <mergeCell ref="BD357:BS357"/>
    <mergeCell ref="BD356:BS356"/>
    <mergeCell ref="H347:BS347"/>
    <mergeCell ref="CJ294:DA294"/>
    <mergeCell ref="H358:BC358"/>
    <mergeCell ref="H356:BC356"/>
    <mergeCell ref="BD355:BS355"/>
    <mergeCell ref="H357:BC357"/>
    <mergeCell ref="A354:G354"/>
    <mergeCell ref="H354:BC354"/>
    <mergeCell ref="A355:G355"/>
    <mergeCell ref="H355:BC355"/>
    <mergeCell ref="BD354:BS354"/>
    <mergeCell ref="BT294:CI294"/>
    <mergeCell ref="CJ296:DA296"/>
    <mergeCell ref="BT296:CI296"/>
    <mergeCell ref="CJ298:DA298"/>
    <mergeCell ref="BT298:CI298"/>
    <mergeCell ref="A303:DA303"/>
    <mergeCell ref="CJ301:DA301"/>
    <mergeCell ref="CJ299:DA299"/>
    <mergeCell ref="BT299:CI299"/>
    <mergeCell ref="CJ300:DA300"/>
    <mergeCell ref="A348:G348"/>
    <mergeCell ref="H348:BS348"/>
    <mergeCell ref="A292:CZ292"/>
    <mergeCell ref="A291:CZ291"/>
    <mergeCell ref="A290:DA290"/>
    <mergeCell ref="BT295:CI295"/>
    <mergeCell ref="A340:G340"/>
    <mergeCell ref="H340:BS340"/>
    <mergeCell ref="A341:G341"/>
    <mergeCell ref="H341:BS341"/>
    <mergeCell ref="CJ288:DA288"/>
    <mergeCell ref="BT288:CI288"/>
    <mergeCell ref="A344:G344"/>
    <mergeCell ref="H344:BS344"/>
    <mergeCell ref="A347:G347"/>
    <mergeCell ref="A342:G342"/>
    <mergeCell ref="H342:BS342"/>
    <mergeCell ref="A343:G343"/>
    <mergeCell ref="H343:BS343"/>
    <mergeCell ref="CJ295:DA295"/>
    <mergeCell ref="A338:G338"/>
    <mergeCell ref="H338:BS338"/>
    <mergeCell ref="A339:G339"/>
    <mergeCell ref="H339:BS339"/>
    <mergeCell ref="CJ297:DA297"/>
    <mergeCell ref="BT297:CI297"/>
    <mergeCell ref="A336:G336"/>
    <mergeCell ref="H336:BS336"/>
    <mergeCell ref="A337:G337"/>
    <mergeCell ref="H337:BS337"/>
    <mergeCell ref="A334:G334"/>
    <mergeCell ref="H334:BS334"/>
    <mergeCell ref="A335:G335"/>
    <mergeCell ref="H335:BS335"/>
    <mergeCell ref="BT300:CI300"/>
    <mergeCell ref="BT301:CI301"/>
    <mergeCell ref="A305:CZ305"/>
    <mergeCell ref="A304:DA304"/>
    <mergeCell ref="A332:G332"/>
    <mergeCell ref="H332:BS332"/>
    <mergeCell ref="CJ309:DA309"/>
    <mergeCell ref="BT309:CI309"/>
    <mergeCell ref="A333:G333"/>
    <mergeCell ref="H333:BS333"/>
    <mergeCell ref="CJ311:DA311"/>
    <mergeCell ref="BT311:CI311"/>
    <mergeCell ref="A330:G330"/>
    <mergeCell ref="H330:BS330"/>
    <mergeCell ref="CJ325:DA325"/>
    <mergeCell ref="A331:G331"/>
    <mergeCell ref="H331:BS331"/>
    <mergeCell ref="A328:G328"/>
    <mergeCell ref="H328:BS328"/>
    <mergeCell ref="H324:BS324"/>
    <mergeCell ref="H325:BS325"/>
    <mergeCell ref="A326:G326"/>
    <mergeCell ref="H326:BS326"/>
    <mergeCell ref="A329:G329"/>
    <mergeCell ref="H329:BS329"/>
    <mergeCell ref="A327:G327"/>
    <mergeCell ref="H327:BS327"/>
    <mergeCell ref="CJ313:DA313"/>
    <mergeCell ref="BT313:CI313"/>
    <mergeCell ref="CJ326:DA326"/>
    <mergeCell ref="A325:G325"/>
    <mergeCell ref="H313:BS313"/>
    <mergeCell ref="A324:G324"/>
    <mergeCell ref="A322:G322"/>
    <mergeCell ref="H322:BS322"/>
    <mergeCell ref="CJ315:DA315"/>
    <mergeCell ref="CJ308:DA308"/>
    <mergeCell ref="BT308:CI308"/>
    <mergeCell ref="A315:G315"/>
    <mergeCell ref="A316:G316"/>
    <mergeCell ref="H316:BS316"/>
    <mergeCell ref="BT315:CI315"/>
    <mergeCell ref="A311:G311"/>
    <mergeCell ref="H311:BS311"/>
    <mergeCell ref="A312:G312"/>
    <mergeCell ref="H312:BS312"/>
    <mergeCell ref="A320:CZ320"/>
    <mergeCell ref="CJ310:DA310"/>
    <mergeCell ref="BT310:CI310"/>
    <mergeCell ref="A313:G313"/>
    <mergeCell ref="BT312:CI312"/>
    <mergeCell ref="BT314:CI314"/>
    <mergeCell ref="A318:DA318"/>
    <mergeCell ref="A314:G314"/>
    <mergeCell ref="H314:BS314"/>
    <mergeCell ref="CJ331:DA331"/>
    <mergeCell ref="BT326:CI326"/>
    <mergeCell ref="CJ322:DA322"/>
    <mergeCell ref="BT322:CI322"/>
    <mergeCell ref="BT331:CI331"/>
    <mergeCell ref="BT325:CI325"/>
    <mergeCell ref="CJ324:DA324"/>
    <mergeCell ref="BT323:CI323"/>
    <mergeCell ref="BT324:CI324"/>
    <mergeCell ref="CJ323:DA323"/>
    <mergeCell ref="CJ328:DA328"/>
    <mergeCell ref="H309:BS309"/>
    <mergeCell ref="A310:G310"/>
    <mergeCell ref="H310:BS310"/>
    <mergeCell ref="CJ316:DA316"/>
    <mergeCell ref="A319:DA319"/>
    <mergeCell ref="CJ314:DA314"/>
    <mergeCell ref="CJ312:DA312"/>
    <mergeCell ref="CJ330:DA330"/>
    <mergeCell ref="BT330:CI330"/>
    <mergeCell ref="CJ329:DA329"/>
    <mergeCell ref="BT329:CI329"/>
    <mergeCell ref="CJ327:DA327"/>
    <mergeCell ref="BT327:CI327"/>
    <mergeCell ref="CJ333:DA333"/>
    <mergeCell ref="BT333:CI333"/>
    <mergeCell ref="CJ332:DA332"/>
    <mergeCell ref="BT332:CI332"/>
    <mergeCell ref="CJ334:DA334"/>
    <mergeCell ref="BT334:CI334"/>
    <mergeCell ref="A301:G301"/>
    <mergeCell ref="H301:BC301"/>
    <mergeCell ref="BD301:BS301"/>
    <mergeCell ref="BT328:CI328"/>
    <mergeCell ref="A308:G308"/>
    <mergeCell ref="H308:BS308"/>
    <mergeCell ref="BT316:CI316"/>
    <mergeCell ref="A323:G323"/>
    <mergeCell ref="H323:BS323"/>
    <mergeCell ref="A309:G309"/>
    <mergeCell ref="A298:G298"/>
    <mergeCell ref="H298:BC298"/>
    <mergeCell ref="A299:G299"/>
    <mergeCell ref="H299:BC299"/>
    <mergeCell ref="BD299:BS299"/>
    <mergeCell ref="A300:G300"/>
    <mergeCell ref="H300:BC300"/>
    <mergeCell ref="BD298:BS298"/>
    <mergeCell ref="BD300:BS300"/>
    <mergeCell ref="H295:BC295"/>
    <mergeCell ref="BD295:BS295"/>
    <mergeCell ref="A296:G296"/>
    <mergeCell ref="H296:BC296"/>
    <mergeCell ref="A297:G297"/>
    <mergeCell ref="H297:BC297"/>
    <mergeCell ref="BD297:BS297"/>
    <mergeCell ref="BD296:BS296"/>
    <mergeCell ref="A294:G294"/>
    <mergeCell ref="H294:BC294"/>
    <mergeCell ref="CJ335:DA335"/>
    <mergeCell ref="A295:G295"/>
    <mergeCell ref="A287:G287"/>
    <mergeCell ref="H287:BC287"/>
    <mergeCell ref="BD287:BS287"/>
    <mergeCell ref="A288:G288"/>
    <mergeCell ref="H288:BC288"/>
    <mergeCell ref="BD288:BS288"/>
    <mergeCell ref="A285:G285"/>
    <mergeCell ref="H285:BC285"/>
    <mergeCell ref="BD285:BS285"/>
    <mergeCell ref="A286:G286"/>
    <mergeCell ref="H286:BC286"/>
    <mergeCell ref="BD286:BS286"/>
    <mergeCell ref="BD282:BS282"/>
    <mergeCell ref="A283:G283"/>
    <mergeCell ref="H283:BC283"/>
    <mergeCell ref="BD283:BS283"/>
    <mergeCell ref="A284:G284"/>
    <mergeCell ref="H284:BC284"/>
    <mergeCell ref="BD284:BS284"/>
    <mergeCell ref="A282:G282"/>
    <mergeCell ref="H282:BC282"/>
    <mergeCell ref="A278:G278"/>
    <mergeCell ref="H278:BC278"/>
    <mergeCell ref="BD278:BS278"/>
    <mergeCell ref="A281:G281"/>
    <mergeCell ref="H281:BC281"/>
    <mergeCell ref="BD281:BS281"/>
    <mergeCell ref="A280:G280"/>
    <mergeCell ref="H280:BC280"/>
    <mergeCell ref="BD280:BS280"/>
    <mergeCell ref="CJ342:DA342"/>
    <mergeCell ref="BT342:CI342"/>
    <mergeCell ref="CJ341:DA341"/>
    <mergeCell ref="BT341:CI341"/>
    <mergeCell ref="CJ340:DA340"/>
    <mergeCell ref="BT340:CI340"/>
    <mergeCell ref="BD294:BS294"/>
    <mergeCell ref="A271:G271"/>
    <mergeCell ref="H271:BC271"/>
    <mergeCell ref="BD271:BS271"/>
    <mergeCell ref="A277:G277"/>
    <mergeCell ref="H277:BC277"/>
    <mergeCell ref="BD277:BS277"/>
    <mergeCell ref="A274:CZ274"/>
    <mergeCell ref="A273:DA273"/>
    <mergeCell ref="CJ271:DA271"/>
    <mergeCell ref="CJ277:DA277"/>
    <mergeCell ref="A268:G268"/>
    <mergeCell ref="H268:BC268"/>
    <mergeCell ref="BD268:BS268"/>
    <mergeCell ref="A269:G269"/>
    <mergeCell ref="H269:BC269"/>
    <mergeCell ref="A270:G270"/>
    <mergeCell ref="H270:BC270"/>
    <mergeCell ref="BD270:BS270"/>
    <mergeCell ref="BT268:CI268"/>
    <mergeCell ref="CJ347:DA347"/>
    <mergeCell ref="BT347:CI347"/>
    <mergeCell ref="CJ344:DA344"/>
    <mergeCell ref="BT344:CI344"/>
    <mergeCell ref="CJ343:DA343"/>
    <mergeCell ref="BT343:CI343"/>
    <mergeCell ref="BT345:CI345"/>
    <mergeCell ref="CJ345:DA345"/>
    <mergeCell ref="AP264:BE264"/>
    <mergeCell ref="BF264:BU264"/>
    <mergeCell ref="CJ354:DA354"/>
    <mergeCell ref="BT354:CI354"/>
    <mergeCell ref="A352:DA352"/>
    <mergeCell ref="A351:DA351"/>
    <mergeCell ref="A350:DA350"/>
    <mergeCell ref="CJ348:DA348"/>
    <mergeCell ref="A267:G267"/>
    <mergeCell ref="H267:BC267"/>
    <mergeCell ref="A262:G262"/>
    <mergeCell ref="H262:AO262"/>
    <mergeCell ref="AP262:BE262"/>
    <mergeCell ref="BF262:BU262"/>
    <mergeCell ref="CJ357:DA357"/>
    <mergeCell ref="BT357:CI357"/>
    <mergeCell ref="CJ356:DA356"/>
    <mergeCell ref="BT356:CI356"/>
    <mergeCell ref="CJ355:DA355"/>
    <mergeCell ref="BT355:CI355"/>
    <mergeCell ref="A261:G261"/>
    <mergeCell ref="H261:AO261"/>
    <mergeCell ref="AP261:BE261"/>
    <mergeCell ref="BF261:BU261"/>
    <mergeCell ref="BT364:CI364"/>
    <mergeCell ref="A362:DA362"/>
    <mergeCell ref="A361:DA361"/>
    <mergeCell ref="A360:DA360"/>
    <mergeCell ref="CJ358:DA358"/>
    <mergeCell ref="BT358:CI358"/>
    <mergeCell ref="A260:G260"/>
    <mergeCell ref="H260:AO260"/>
    <mergeCell ref="AP260:BE260"/>
    <mergeCell ref="BF260:BU260"/>
    <mergeCell ref="BT367:CI367"/>
    <mergeCell ref="CJ366:DA366"/>
    <mergeCell ref="BT366:CI366"/>
    <mergeCell ref="CJ365:DA365"/>
    <mergeCell ref="BT365:CI365"/>
    <mergeCell ref="CJ364:DA364"/>
    <mergeCell ref="CJ372:DA372"/>
    <mergeCell ref="BT372:CI372"/>
    <mergeCell ref="A370:DA370"/>
    <mergeCell ref="A369:DA369"/>
    <mergeCell ref="A368:DA368"/>
    <mergeCell ref="CJ367:DA367"/>
    <mergeCell ref="BD372:BS372"/>
    <mergeCell ref="A372:G372"/>
    <mergeCell ref="H372:BC372"/>
    <mergeCell ref="H367:BC367"/>
    <mergeCell ref="A258:G258"/>
    <mergeCell ref="H258:AO258"/>
    <mergeCell ref="CJ375:DA375"/>
    <mergeCell ref="BT375:CI375"/>
    <mergeCell ref="CJ374:DA374"/>
    <mergeCell ref="BT374:CI374"/>
    <mergeCell ref="CJ373:DA373"/>
    <mergeCell ref="BT373:CI373"/>
    <mergeCell ref="A259:G259"/>
    <mergeCell ref="H259:AO259"/>
    <mergeCell ref="A255:G255"/>
    <mergeCell ref="H255:AO255"/>
    <mergeCell ref="AP255:BE255"/>
    <mergeCell ref="BF255:BU255"/>
    <mergeCell ref="BT381:CI381"/>
    <mergeCell ref="CJ380:DA380"/>
    <mergeCell ref="BT380:CI380"/>
    <mergeCell ref="A378:DA378"/>
    <mergeCell ref="A377:DA377"/>
    <mergeCell ref="A376:DA376"/>
    <mergeCell ref="A254:G254"/>
    <mergeCell ref="H254:AO254"/>
    <mergeCell ref="AP254:BE254"/>
    <mergeCell ref="BF254:BU254"/>
    <mergeCell ref="A384:DA384"/>
    <mergeCell ref="CJ383:DA383"/>
    <mergeCell ref="BT383:CI383"/>
    <mergeCell ref="CJ382:DA382"/>
    <mergeCell ref="BT382:CI382"/>
    <mergeCell ref="CJ381:DA381"/>
    <mergeCell ref="A253:G253"/>
    <mergeCell ref="H253:AO253"/>
    <mergeCell ref="AP253:BE253"/>
    <mergeCell ref="BF253:BU253"/>
    <mergeCell ref="CJ389:DA389"/>
    <mergeCell ref="BT389:CI389"/>
    <mergeCell ref="CJ388:DA388"/>
    <mergeCell ref="BT388:CI388"/>
    <mergeCell ref="A386:CZ386"/>
    <mergeCell ref="A385:CZ385"/>
    <mergeCell ref="A252:G252"/>
    <mergeCell ref="H252:AO252"/>
    <mergeCell ref="AP252:BE252"/>
    <mergeCell ref="BF252:BU252"/>
    <mergeCell ref="A393:DA393"/>
    <mergeCell ref="A392:DA392"/>
    <mergeCell ref="CJ391:DA391"/>
    <mergeCell ref="BT391:CI391"/>
    <mergeCell ref="CJ390:DA390"/>
    <mergeCell ref="BT390:CI390"/>
    <mergeCell ref="A251:G251"/>
    <mergeCell ref="H251:AO251"/>
    <mergeCell ref="AP251:BE251"/>
    <mergeCell ref="BF251:BU251"/>
    <mergeCell ref="BT398:CI398"/>
    <mergeCell ref="CJ397:DA397"/>
    <mergeCell ref="BT397:CI397"/>
    <mergeCell ref="CJ396:DA396"/>
    <mergeCell ref="BT396:CI396"/>
    <mergeCell ref="A394:DA394"/>
    <mergeCell ref="A250:G250"/>
    <mergeCell ref="H250:AO250"/>
    <mergeCell ref="AP250:BE250"/>
    <mergeCell ref="BF250:BU250"/>
    <mergeCell ref="BT403:CI403"/>
    <mergeCell ref="CJ399:DA399"/>
    <mergeCell ref="BT399:CI399"/>
    <mergeCell ref="CJ398:DA398"/>
    <mergeCell ref="A402:G402"/>
    <mergeCell ref="H402:BC402"/>
    <mergeCell ref="A249:G249"/>
    <mergeCell ref="H249:AO249"/>
    <mergeCell ref="AP249:BE249"/>
    <mergeCell ref="BF249:BU249"/>
    <mergeCell ref="CJ408:DA408"/>
    <mergeCell ref="BT408:CI408"/>
    <mergeCell ref="A406:DA406"/>
    <mergeCell ref="A405:DA405"/>
    <mergeCell ref="A404:DA404"/>
    <mergeCell ref="CJ403:DA403"/>
    <mergeCell ref="AP248:BE248"/>
    <mergeCell ref="BF248:BU248"/>
    <mergeCell ref="CJ411:DA411"/>
    <mergeCell ref="BT411:CI411"/>
    <mergeCell ref="CJ410:DA410"/>
    <mergeCell ref="BT410:CI410"/>
    <mergeCell ref="CJ409:DA409"/>
    <mergeCell ref="BT409:CI409"/>
    <mergeCell ref="AP259:BE259"/>
    <mergeCell ref="BF259:BU259"/>
    <mergeCell ref="AP247:BE247"/>
    <mergeCell ref="BF247:BU247"/>
    <mergeCell ref="BT419:CI419"/>
    <mergeCell ref="CJ418:CZ418"/>
    <mergeCell ref="BT418:CI418"/>
    <mergeCell ref="A416:DA416"/>
    <mergeCell ref="A415:DA415"/>
    <mergeCell ref="A414:DA414"/>
    <mergeCell ref="A248:G248"/>
    <mergeCell ref="H248:AO248"/>
    <mergeCell ref="AP246:BE246"/>
    <mergeCell ref="BF246:BU246"/>
    <mergeCell ref="A423:DA423"/>
    <mergeCell ref="CJ421:CZ421"/>
    <mergeCell ref="BT421:CI421"/>
    <mergeCell ref="CJ420:CZ420"/>
    <mergeCell ref="BT420:CI420"/>
    <mergeCell ref="CJ419:CZ419"/>
    <mergeCell ref="A247:G247"/>
    <mergeCell ref="H247:AO247"/>
    <mergeCell ref="AP240:BE240"/>
    <mergeCell ref="BF240:BU240"/>
    <mergeCell ref="CJ428:CZ428"/>
    <mergeCell ref="BT428:CI428"/>
    <mergeCell ref="CJ427:CZ427"/>
    <mergeCell ref="BT427:CI427"/>
    <mergeCell ref="A425:DA425"/>
    <mergeCell ref="A424:DA424"/>
    <mergeCell ref="A246:G246"/>
    <mergeCell ref="H246:AO246"/>
    <mergeCell ref="AP238:BE238"/>
    <mergeCell ref="BF238:BU238"/>
    <mergeCell ref="A441:DA441"/>
    <mergeCell ref="A440:DA440"/>
    <mergeCell ref="CJ430:CZ430"/>
    <mergeCell ref="BT430:CI430"/>
    <mergeCell ref="CJ429:CZ429"/>
    <mergeCell ref="BT429:CI429"/>
    <mergeCell ref="A240:G240"/>
    <mergeCell ref="H240:AO240"/>
    <mergeCell ref="AP237:BE237"/>
    <mergeCell ref="BF237:BU237"/>
    <mergeCell ref="BT446:CI446"/>
    <mergeCell ref="CJ445:CZ445"/>
    <mergeCell ref="BT445:CI445"/>
    <mergeCell ref="CJ444:CZ444"/>
    <mergeCell ref="BT444:CI444"/>
    <mergeCell ref="A442:DA442"/>
    <mergeCell ref="A238:G238"/>
    <mergeCell ref="H238:AO238"/>
    <mergeCell ref="A236:G236"/>
    <mergeCell ref="H236:AO236"/>
    <mergeCell ref="A449:DA449"/>
    <mergeCell ref="CJ448:CZ448"/>
    <mergeCell ref="BT448:CI448"/>
    <mergeCell ref="CJ447:CZ447"/>
    <mergeCell ref="BT447:CI447"/>
    <mergeCell ref="CJ446:CZ446"/>
    <mergeCell ref="A237:G237"/>
    <mergeCell ref="H237:AO237"/>
    <mergeCell ref="A233:G233"/>
    <mergeCell ref="H233:AO233"/>
    <mergeCell ref="AP233:BE233"/>
    <mergeCell ref="BF233:BU233"/>
    <mergeCell ref="CJ454:CZ454"/>
    <mergeCell ref="BT454:CI454"/>
    <mergeCell ref="CJ453:CZ453"/>
    <mergeCell ref="BT453:CI453"/>
    <mergeCell ref="A451:DA451"/>
    <mergeCell ref="A450:DA450"/>
    <mergeCell ref="A232:G232"/>
    <mergeCell ref="H232:AO232"/>
    <mergeCell ref="AP232:BE232"/>
    <mergeCell ref="BF232:BU232"/>
    <mergeCell ref="CJ457:CZ457"/>
    <mergeCell ref="BT457:CI457"/>
    <mergeCell ref="CJ456:CZ456"/>
    <mergeCell ref="BT456:CI456"/>
    <mergeCell ref="CJ455:CZ455"/>
    <mergeCell ref="BT455:CI455"/>
    <mergeCell ref="A231:G231"/>
    <mergeCell ref="H231:AO231"/>
    <mergeCell ref="AP231:BE231"/>
    <mergeCell ref="BF231:BU231"/>
    <mergeCell ref="BT463:CI463"/>
    <mergeCell ref="CJ462:CZ462"/>
    <mergeCell ref="BT462:CI462"/>
    <mergeCell ref="A460:DA460"/>
    <mergeCell ref="A459:DA459"/>
    <mergeCell ref="A458:DA458"/>
    <mergeCell ref="A230:G230"/>
    <mergeCell ref="H230:AO230"/>
    <mergeCell ref="AP230:BE230"/>
    <mergeCell ref="BF230:BU230"/>
    <mergeCell ref="B467:DA467"/>
    <mergeCell ref="CJ465:CZ465"/>
    <mergeCell ref="BT465:CI465"/>
    <mergeCell ref="CJ464:CZ464"/>
    <mergeCell ref="BT464:CI464"/>
    <mergeCell ref="CJ463:CZ463"/>
    <mergeCell ref="BU473:CJ473"/>
    <mergeCell ref="A229:G229"/>
    <mergeCell ref="H229:AO229"/>
    <mergeCell ref="AP229:BE229"/>
    <mergeCell ref="BF229:BU229"/>
    <mergeCell ref="CK472:DA472"/>
    <mergeCell ref="BU472:CJ472"/>
    <mergeCell ref="CK471:DA471"/>
    <mergeCell ref="BU471:CJ471"/>
    <mergeCell ref="B469:DA469"/>
    <mergeCell ref="CJ481:CZ481"/>
    <mergeCell ref="BT481:CI481"/>
    <mergeCell ref="CJ480:CZ480"/>
    <mergeCell ref="BT480:CI480"/>
    <mergeCell ref="A228:G228"/>
    <mergeCell ref="H228:AO228"/>
    <mergeCell ref="AP228:BE228"/>
    <mergeCell ref="BF228:BU228"/>
    <mergeCell ref="A477:DA477"/>
    <mergeCell ref="A476:DA476"/>
    <mergeCell ref="A485:DA485"/>
    <mergeCell ref="A484:DA484"/>
    <mergeCell ref="CJ483:CZ483"/>
    <mergeCell ref="BT483:CI483"/>
    <mergeCell ref="CJ482:CZ482"/>
    <mergeCell ref="A227:G227"/>
    <mergeCell ref="H227:AO227"/>
    <mergeCell ref="AP227:BE227"/>
    <mergeCell ref="BF227:BU227"/>
    <mergeCell ref="BT482:CI482"/>
    <mergeCell ref="BT490:CI490"/>
    <mergeCell ref="CJ489:CZ489"/>
    <mergeCell ref="BT489:CI489"/>
    <mergeCell ref="CJ488:CZ488"/>
    <mergeCell ref="BT488:CI488"/>
    <mergeCell ref="A226:G226"/>
    <mergeCell ref="H226:AO226"/>
    <mergeCell ref="AP226:BE226"/>
    <mergeCell ref="BF226:BU226"/>
    <mergeCell ref="A486:DA486"/>
    <mergeCell ref="A225:G225"/>
    <mergeCell ref="H225:AO225"/>
    <mergeCell ref="AP225:BE225"/>
    <mergeCell ref="BF225:BU225"/>
    <mergeCell ref="A222:DA222"/>
    <mergeCell ref="CL225:DA225"/>
    <mergeCell ref="A216:G216"/>
    <mergeCell ref="H216:BC216"/>
    <mergeCell ref="BD216:BS216"/>
    <mergeCell ref="A217:G217"/>
    <mergeCell ref="H217:BC217"/>
    <mergeCell ref="A218:G218"/>
    <mergeCell ref="H218:BC218"/>
    <mergeCell ref="BD218:BS218"/>
    <mergeCell ref="A207:G207"/>
    <mergeCell ref="H207:AO207"/>
    <mergeCell ref="AP207:BE207"/>
    <mergeCell ref="BF207:BU207"/>
    <mergeCell ref="CK498:DA498"/>
    <mergeCell ref="BU498:CJ498"/>
    <mergeCell ref="A215:G215"/>
    <mergeCell ref="H215:BC215"/>
    <mergeCell ref="BD215:BS215"/>
    <mergeCell ref="CK497:DA497"/>
    <mergeCell ref="BT516:CI516"/>
    <mergeCell ref="A514:DA514"/>
    <mergeCell ref="A513:DA513"/>
    <mergeCell ref="A206:G206"/>
    <mergeCell ref="H206:AO206"/>
    <mergeCell ref="AP206:BE206"/>
    <mergeCell ref="BF206:BU206"/>
    <mergeCell ref="A512:DA512"/>
    <mergeCell ref="CJ510:CZ510"/>
    <mergeCell ref="BT510:CI510"/>
    <mergeCell ref="A199:AO199"/>
    <mergeCell ref="A203:G203"/>
    <mergeCell ref="AP203:BE203"/>
    <mergeCell ref="BF203:BU203"/>
    <mergeCell ref="CJ527:CZ527"/>
    <mergeCell ref="BT527:CI527"/>
    <mergeCell ref="CJ526:CZ526"/>
    <mergeCell ref="BT526:CI526"/>
    <mergeCell ref="A524:DA524"/>
    <mergeCell ref="CJ518:CZ518"/>
    <mergeCell ref="A193:G193"/>
    <mergeCell ref="H193:AO193"/>
    <mergeCell ref="AP193:BE193"/>
    <mergeCell ref="BF193:BU193"/>
    <mergeCell ref="BT535:CI535"/>
    <mergeCell ref="A533:DA533"/>
    <mergeCell ref="A532:DA532"/>
    <mergeCell ref="A531:DA531"/>
    <mergeCell ref="CJ529:CZ529"/>
    <mergeCell ref="BT529:CI529"/>
    <mergeCell ref="A192:G192"/>
    <mergeCell ref="H192:AO192"/>
    <mergeCell ref="AP192:BE192"/>
    <mergeCell ref="BF192:BU192"/>
    <mergeCell ref="BT538:CI538"/>
    <mergeCell ref="CJ537:CZ537"/>
    <mergeCell ref="BT537:CI537"/>
    <mergeCell ref="CJ536:CZ536"/>
    <mergeCell ref="BT536:CI536"/>
    <mergeCell ref="CJ535:CZ535"/>
    <mergeCell ref="A191:G191"/>
    <mergeCell ref="H191:AO191"/>
    <mergeCell ref="AP191:BE191"/>
    <mergeCell ref="BF191:BU191"/>
    <mergeCell ref="BT543:CI543"/>
    <mergeCell ref="CJ542:CZ542"/>
    <mergeCell ref="BT542:CI542"/>
    <mergeCell ref="CJ539:CZ539"/>
    <mergeCell ref="BT539:CI539"/>
    <mergeCell ref="CJ538:CZ538"/>
    <mergeCell ref="H203:AO203"/>
    <mergeCell ref="CJ543:CZ543"/>
    <mergeCell ref="A204:G204"/>
    <mergeCell ref="H204:AO204"/>
    <mergeCell ref="AP204:BE204"/>
    <mergeCell ref="BT518:CI518"/>
    <mergeCell ref="A205:G205"/>
    <mergeCell ref="H205:AO205"/>
    <mergeCell ref="AP205:BE205"/>
    <mergeCell ref="BF205:BU205"/>
    <mergeCell ref="A208:G208"/>
    <mergeCell ref="H208:AO208"/>
    <mergeCell ref="AP208:BE208"/>
    <mergeCell ref="BT508:CI508"/>
    <mergeCell ref="CJ507:CZ507"/>
    <mergeCell ref="BT507:CI507"/>
    <mergeCell ref="CJ508:CZ508"/>
    <mergeCell ref="BU497:CJ497"/>
    <mergeCell ref="CJ491:CZ491"/>
    <mergeCell ref="BT491:CI491"/>
    <mergeCell ref="CJ546:CZ546"/>
    <mergeCell ref="BT546:CI546"/>
    <mergeCell ref="CJ545:CZ545"/>
    <mergeCell ref="H315:BS315"/>
    <mergeCell ref="BT545:CI545"/>
    <mergeCell ref="CJ544:CZ544"/>
    <mergeCell ref="BT544:CI544"/>
    <mergeCell ref="CJ517:CZ517"/>
    <mergeCell ref="BT517:CI517"/>
    <mergeCell ref="CJ516:CZ516"/>
    <mergeCell ref="A176:G176"/>
    <mergeCell ref="A179:G179"/>
    <mergeCell ref="H179:BC179"/>
    <mergeCell ref="A185:AO185"/>
    <mergeCell ref="X183:DA183"/>
    <mergeCell ref="CJ178:DA178"/>
    <mergeCell ref="BT178:CI178"/>
    <mergeCell ref="A178:G178"/>
    <mergeCell ref="H178:BC178"/>
    <mergeCell ref="BD178:BS178"/>
    <mergeCell ref="CJ167:DA167"/>
    <mergeCell ref="BT167:CI167"/>
    <mergeCell ref="CJ549:CZ549"/>
    <mergeCell ref="BT549:CI549"/>
    <mergeCell ref="CJ548:CZ548"/>
    <mergeCell ref="BT548:CI548"/>
    <mergeCell ref="A181:DA181"/>
    <mergeCell ref="CJ179:DA179"/>
    <mergeCell ref="BT179:CI179"/>
    <mergeCell ref="CJ547:CZ547"/>
    <mergeCell ref="BD136:BS136"/>
    <mergeCell ref="BT557:CI557"/>
    <mergeCell ref="CJ555:CZ555"/>
    <mergeCell ref="H164:BC164"/>
    <mergeCell ref="BD164:BS164"/>
    <mergeCell ref="A165:G165"/>
    <mergeCell ref="H165:BC165"/>
    <mergeCell ref="A167:G167"/>
    <mergeCell ref="H167:BC167"/>
    <mergeCell ref="A169:DA169"/>
    <mergeCell ref="A564:G564"/>
    <mergeCell ref="BT558:CI558"/>
    <mergeCell ref="BD564:BS564"/>
    <mergeCell ref="A562:DA562"/>
    <mergeCell ref="CJ551:CZ551"/>
    <mergeCell ref="BT551:CI551"/>
    <mergeCell ref="CJ557:CZ557"/>
    <mergeCell ref="A552:G552"/>
    <mergeCell ref="H552:BC552"/>
    <mergeCell ref="BD552:BS552"/>
    <mergeCell ref="X171:DA171"/>
    <mergeCell ref="BD175:BS175"/>
    <mergeCell ref="BT555:CI555"/>
    <mergeCell ref="CJ554:CZ554"/>
    <mergeCell ref="BT554:CI554"/>
    <mergeCell ref="CJ553:CZ553"/>
    <mergeCell ref="CJ550:CZ550"/>
    <mergeCell ref="BT550:CI550"/>
    <mergeCell ref="AP189:BE189"/>
    <mergeCell ref="BT547:CI547"/>
    <mergeCell ref="BD179:BS179"/>
    <mergeCell ref="H189:AO189"/>
    <mergeCell ref="BD133:BS133"/>
    <mergeCell ref="H134:BC134"/>
    <mergeCell ref="BD134:BS134"/>
    <mergeCell ref="BT176:CI176"/>
    <mergeCell ref="H176:BC176"/>
    <mergeCell ref="BD176:BS176"/>
    <mergeCell ref="BT175:CI175"/>
    <mergeCell ref="AP173:DA173"/>
    <mergeCell ref="CJ565:CZ565"/>
    <mergeCell ref="BT565:CI565"/>
    <mergeCell ref="CJ564:CZ564"/>
    <mergeCell ref="BT564:CI564"/>
    <mergeCell ref="H566:BC566"/>
    <mergeCell ref="BD565:BS565"/>
    <mergeCell ref="BT566:CI566"/>
    <mergeCell ref="H564:BC564"/>
    <mergeCell ref="CJ567:CZ567"/>
    <mergeCell ref="BT567:CI567"/>
    <mergeCell ref="CJ566:CZ566"/>
    <mergeCell ref="A131:G131"/>
    <mergeCell ref="H131:BC131"/>
    <mergeCell ref="BD131:BS131"/>
    <mergeCell ref="A132:G132"/>
    <mergeCell ref="H132:BC132"/>
    <mergeCell ref="BD132:BS132"/>
    <mergeCell ref="H133:BC133"/>
    <mergeCell ref="A120:G120"/>
    <mergeCell ref="H120:BC120"/>
    <mergeCell ref="A130:G130"/>
    <mergeCell ref="A124:DA124"/>
    <mergeCell ref="CE120:DA120"/>
    <mergeCell ref="BT120:CD120"/>
    <mergeCell ref="CJ568:CZ568"/>
    <mergeCell ref="BT568:CI568"/>
    <mergeCell ref="H117:BB117"/>
    <mergeCell ref="BD117:BS117"/>
    <mergeCell ref="H118:BC118"/>
    <mergeCell ref="BT576:CI576"/>
    <mergeCell ref="A574:DA574"/>
    <mergeCell ref="A573:DA573"/>
    <mergeCell ref="A572:DA572"/>
    <mergeCell ref="CJ570:CZ570"/>
    <mergeCell ref="CJ578:CZ578"/>
    <mergeCell ref="BT578:CI578"/>
    <mergeCell ref="CJ577:CZ577"/>
    <mergeCell ref="BT577:CI577"/>
    <mergeCell ref="CJ576:CZ576"/>
    <mergeCell ref="BT569:CI569"/>
    <mergeCell ref="BT570:CI570"/>
    <mergeCell ref="CJ569:CZ569"/>
    <mergeCell ref="A113:G113"/>
    <mergeCell ref="H113:BC113"/>
    <mergeCell ref="BD113:BS113"/>
    <mergeCell ref="BT585:CI585"/>
    <mergeCell ref="A583:DA583"/>
    <mergeCell ref="A582:DA582"/>
    <mergeCell ref="A581:DA581"/>
    <mergeCell ref="CJ579:CZ579"/>
    <mergeCell ref="BD116:BS116"/>
    <mergeCell ref="BT579:CI579"/>
    <mergeCell ref="A110:G110"/>
    <mergeCell ref="BT589:CI589"/>
    <mergeCell ref="CJ587:CZ587"/>
    <mergeCell ref="BT587:CI587"/>
    <mergeCell ref="CJ586:CZ586"/>
    <mergeCell ref="BT586:CI586"/>
    <mergeCell ref="CJ585:CZ585"/>
    <mergeCell ref="A111:G111"/>
    <mergeCell ref="H111:BC111"/>
    <mergeCell ref="A112:G112"/>
    <mergeCell ref="A102:G102"/>
    <mergeCell ref="H102:BC102"/>
    <mergeCell ref="A108:AO108"/>
    <mergeCell ref="X106:DA106"/>
    <mergeCell ref="AP108:DA108"/>
    <mergeCell ref="BD102:BS102"/>
    <mergeCell ref="A99:G99"/>
    <mergeCell ref="H99:BC99"/>
    <mergeCell ref="A100:G100"/>
    <mergeCell ref="H100:BC100"/>
    <mergeCell ref="A101:G101"/>
    <mergeCell ref="H101:BC101"/>
    <mergeCell ref="A91:F91"/>
    <mergeCell ref="G91:BV91"/>
    <mergeCell ref="BW91:CL91"/>
    <mergeCell ref="CM91:DA91"/>
    <mergeCell ref="BD98:BS98"/>
    <mergeCell ref="H98:BC98"/>
    <mergeCell ref="A89:F89"/>
    <mergeCell ref="H89:BV89"/>
    <mergeCell ref="BW89:CL89"/>
    <mergeCell ref="CM89:DA89"/>
    <mergeCell ref="A90:F90"/>
    <mergeCell ref="H90:BV90"/>
    <mergeCell ref="BW90:CL90"/>
    <mergeCell ref="CM90:DA90"/>
    <mergeCell ref="A87:F87"/>
    <mergeCell ref="H87:BV87"/>
    <mergeCell ref="BW87:CL87"/>
    <mergeCell ref="CM87:DA87"/>
    <mergeCell ref="A88:F88"/>
    <mergeCell ref="H88:BV88"/>
    <mergeCell ref="BW88:CL88"/>
    <mergeCell ref="CM88:DA88"/>
    <mergeCell ref="A84:F85"/>
    <mergeCell ref="H84:BV84"/>
    <mergeCell ref="BW84:CL85"/>
    <mergeCell ref="CM84:DA85"/>
    <mergeCell ref="H85:BV85"/>
    <mergeCell ref="A86:F86"/>
    <mergeCell ref="H86:BV86"/>
    <mergeCell ref="BW86:CL86"/>
    <mergeCell ref="CM86:DA86"/>
    <mergeCell ref="A82:F82"/>
    <mergeCell ref="H82:BV82"/>
    <mergeCell ref="BW82:CL82"/>
    <mergeCell ref="CM82:DA82"/>
    <mergeCell ref="A83:F83"/>
    <mergeCell ref="H83:BV83"/>
    <mergeCell ref="BW83:CL83"/>
    <mergeCell ref="CM83:DA83"/>
    <mergeCell ref="A79:F80"/>
    <mergeCell ref="H79:BV79"/>
    <mergeCell ref="BW79:CL80"/>
    <mergeCell ref="CM79:DA80"/>
    <mergeCell ref="H80:BV80"/>
    <mergeCell ref="A81:F81"/>
    <mergeCell ref="H81:BV81"/>
    <mergeCell ref="BW81:CL81"/>
    <mergeCell ref="CM81:DA81"/>
    <mergeCell ref="BW77:CL77"/>
    <mergeCell ref="CM77:DA77"/>
    <mergeCell ref="A78:F78"/>
    <mergeCell ref="H78:BV78"/>
    <mergeCell ref="BW78:CL78"/>
    <mergeCell ref="CM78:DA78"/>
    <mergeCell ref="CM76:DA76"/>
    <mergeCell ref="CJ599:CZ599"/>
    <mergeCell ref="BT599:CI599"/>
    <mergeCell ref="CJ596:CZ596"/>
    <mergeCell ref="BT596:CI596"/>
    <mergeCell ref="CJ595:CZ595"/>
    <mergeCell ref="BT595:CI595"/>
    <mergeCell ref="A593:DA593"/>
    <mergeCell ref="A77:F77"/>
    <mergeCell ref="G77:BV77"/>
    <mergeCell ref="A63:F63"/>
    <mergeCell ref="G63:BV63"/>
    <mergeCell ref="BW63:CL63"/>
    <mergeCell ref="CM63:DA63"/>
    <mergeCell ref="A69:F69"/>
    <mergeCell ref="G69:BV69"/>
    <mergeCell ref="BW69:CL69"/>
    <mergeCell ref="CM69:DA69"/>
    <mergeCell ref="AS64:DA64"/>
    <mergeCell ref="AS65:DA65"/>
    <mergeCell ref="A61:F61"/>
    <mergeCell ref="H61:BV61"/>
    <mergeCell ref="BW61:CL61"/>
    <mergeCell ref="CM61:DA61"/>
    <mergeCell ref="A62:F62"/>
    <mergeCell ref="H62:BV62"/>
    <mergeCell ref="BW62:CL62"/>
    <mergeCell ref="CM62:DA62"/>
    <mergeCell ref="A59:F59"/>
    <mergeCell ref="H59:BV59"/>
    <mergeCell ref="BW59:CL59"/>
    <mergeCell ref="CM59:DA59"/>
    <mergeCell ref="A60:F60"/>
    <mergeCell ref="H60:BV60"/>
    <mergeCell ref="BW60:CL60"/>
    <mergeCell ref="CM60:DA60"/>
    <mergeCell ref="A56:F57"/>
    <mergeCell ref="H56:BV56"/>
    <mergeCell ref="BW56:CL57"/>
    <mergeCell ref="CM56:DA57"/>
    <mergeCell ref="H57:BV57"/>
    <mergeCell ref="A58:F58"/>
    <mergeCell ref="H58:BV58"/>
    <mergeCell ref="BW58:CL58"/>
    <mergeCell ref="CM58:DA58"/>
    <mergeCell ref="A54:F54"/>
    <mergeCell ref="H54:BV54"/>
    <mergeCell ref="BW54:CL54"/>
    <mergeCell ref="CM54:DA54"/>
    <mergeCell ref="A55:F55"/>
    <mergeCell ref="H55:BV55"/>
    <mergeCell ref="BW55:CL55"/>
    <mergeCell ref="CM55:DA55"/>
    <mergeCell ref="A51:F52"/>
    <mergeCell ref="H51:BV51"/>
    <mergeCell ref="BW51:CL52"/>
    <mergeCell ref="CM51:DA52"/>
    <mergeCell ref="H52:BV52"/>
    <mergeCell ref="A53:F53"/>
    <mergeCell ref="H53:BV53"/>
    <mergeCell ref="BW53:CL53"/>
    <mergeCell ref="CM53:DA53"/>
    <mergeCell ref="A49:F49"/>
    <mergeCell ref="G49:BV49"/>
    <mergeCell ref="BW49:CL49"/>
    <mergeCell ref="CM49:DA49"/>
    <mergeCell ref="A50:F50"/>
    <mergeCell ref="H50:BV50"/>
    <mergeCell ref="BW50:CL50"/>
    <mergeCell ref="CM50:DA50"/>
    <mergeCell ref="A44:DA44"/>
    <mergeCell ref="AS45:DA45"/>
    <mergeCell ref="AS46:DA46"/>
    <mergeCell ref="A48:F48"/>
    <mergeCell ref="G48:BV48"/>
    <mergeCell ref="BW48:CL48"/>
    <mergeCell ref="CM48:DA48"/>
    <mergeCell ref="A41:F41"/>
    <mergeCell ref="G41:AD41"/>
    <mergeCell ref="AE41:AY41"/>
    <mergeCell ref="AZ41:BQ41"/>
    <mergeCell ref="BR41:CI41"/>
    <mergeCell ref="CJ41:DA41"/>
    <mergeCell ref="A40:F40"/>
    <mergeCell ref="G40:AD40"/>
    <mergeCell ref="AE40:AY40"/>
    <mergeCell ref="AZ40:BQ40"/>
    <mergeCell ref="BR40:CI40"/>
    <mergeCell ref="CJ40:DA40"/>
    <mergeCell ref="A39:F39"/>
    <mergeCell ref="G39:AD39"/>
    <mergeCell ref="AE39:AY39"/>
    <mergeCell ref="AZ39:BQ39"/>
    <mergeCell ref="BR39:CI39"/>
    <mergeCell ref="CJ39:DA39"/>
    <mergeCell ref="A38:F38"/>
    <mergeCell ref="G38:AD38"/>
    <mergeCell ref="AE38:AY38"/>
    <mergeCell ref="AZ38:BQ38"/>
    <mergeCell ref="BR38:CI38"/>
    <mergeCell ref="CJ38:DA38"/>
    <mergeCell ref="A37:F37"/>
    <mergeCell ref="G37:AD37"/>
    <mergeCell ref="AE37:AY37"/>
    <mergeCell ref="AZ37:BQ37"/>
    <mergeCell ref="BR37:CI37"/>
    <mergeCell ref="CJ37:DA37"/>
    <mergeCell ref="A31:DA31"/>
    <mergeCell ref="A32:CZ32"/>
    <mergeCell ref="A33:CZ33"/>
    <mergeCell ref="A36:F36"/>
    <mergeCell ref="G36:AD36"/>
    <mergeCell ref="AE36:AY36"/>
    <mergeCell ref="AZ36:BQ36"/>
    <mergeCell ref="BR36:CI36"/>
    <mergeCell ref="CJ36:DA36"/>
    <mergeCell ref="A29:F29"/>
    <mergeCell ref="G29:AD29"/>
    <mergeCell ref="AE29:AY29"/>
    <mergeCell ref="AZ29:BQ29"/>
    <mergeCell ref="BR29:CI29"/>
    <mergeCell ref="CJ29:DA29"/>
    <mergeCell ref="A28:F28"/>
    <mergeCell ref="G28:AD28"/>
    <mergeCell ref="AE28:AY28"/>
    <mergeCell ref="AZ28:BQ28"/>
    <mergeCell ref="BR28:CI28"/>
    <mergeCell ref="CJ28:DA28"/>
    <mergeCell ref="A27:F27"/>
    <mergeCell ref="G27:AD27"/>
    <mergeCell ref="AE27:AY27"/>
    <mergeCell ref="AZ27:BQ27"/>
    <mergeCell ref="BR27:CI27"/>
    <mergeCell ref="CJ27:DA27"/>
    <mergeCell ref="A26:F26"/>
    <mergeCell ref="G26:AD26"/>
    <mergeCell ref="AE26:AY26"/>
    <mergeCell ref="AZ26:BQ26"/>
    <mergeCell ref="BR26:CI26"/>
    <mergeCell ref="CJ26:DA26"/>
    <mergeCell ref="A21:DA21"/>
    <mergeCell ref="A22:CZ22"/>
    <mergeCell ref="A23:CZ23"/>
    <mergeCell ref="A25:F25"/>
    <mergeCell ref="G25:AD25"/>
    <mergeCell ref="AE25:AY25"/>
    <mergeCell ref="AZ25:BQ25"/>
    <mergeCell ref="BR25:CI25"/>
    <mergeCell ref="CJ25:DA25"/>
    <mergeCell ref="A18:F18"/>
    <mergeCell ref="G18:AD18"/>
    <mergeCell ref="AE18:BC18"/>
    <mergeCell ref="BD18:BS18"/>
    <mergeCell ref="BT18:CI18"/>
    <mergeCell ref="CJ18:DA18"/>
    <mergeCell ref="A17:F17"/>
    <mergeCell ref="G17:AD17"/>
    <mergeCell ref="AE17:BC17"/>
    <mergeCell ref="BD17:BS17"/>
    <mergeCell ref="BT17:CI17"/>
    <mergeCell ref="CJ17:DA17"/>
    <mergeCell ref="A12:C12"/>
    <mergeCell ref="D12:DC12"/>
    <mergeCell ref="B13:DB13"/>
    <mergeCell ref="A14:DA14"/>
    <mergeCell ref="A16:F16"/>
    <mergeCell ref="G16:AD16"/>
    <mergeCell ref="AE16:BC16"/>
    <mergeCell ref="BD16:BS16"/>
    <mergeCell ref="BT16:CI16"/>
    <mergeCell ref="CJ16:DA16"/>
    <mergeCell ref="CJ7:DA7"/>
    <mergeCell ref="A8:F8"/>
    <mergeCell ref="G8:AD8"/>
    <mergeCell ref="AE8:BC8"/>
    <mergeCell ref="BD8:BS8"/>
    <mergeCell ref="BT8:CI8"/>
    <mergeCell ref="CJ8:DA8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176:DA176"/>
    <mergeCell ref="CJ177:DA177"/>
    <mergeCell ref="BT177:CI177"/>
    <mergeCell ref="A177:G177"/>
    <mergeCell ref="CJ175:DA175"/>
    <mergeCell ref="A2:C2"/>
    <mergeCell ref="D2:DC2"/>
    <mergeCell ref="B3:DB3"/>
    <mergeCell ref="A4:DA4"/>
    <mergeCell ref="A6:F6"/>
    <mergeCell ref="CJ166:DA166"/>
    <mergeCell ref="BT166:CI166"/>
    <mergeCell ref="CJ165:DA165"/>
    <mergeCell ref="BT165:CI165"/>
    <mergeCell ref="A166:G166"/>
    <mergeCell ref="H166:BC166"/>
    <mergeCell ref="BD166:BS166"/>
    <mergeCell ref="CJ164:DA164"/>
    <mergeCell ref="BT164:CI164"/>
    <mergeCell ref="CJ163:DA163"/>
    <mergeCell ref="BT163:CI163"/>
    <mergeCell ref="AP161:DA161"/>
    <mergeCell ref="X159:DA159"/>
    <mergeCell ref="A161:AO161"/>
    <mergeCell ref="H163:BC163"/>
    <mergeCell ref="A163:G163"/>
    <mergeCell ref="A164:G164"/>
    <mergeCell ref="CE135:DA135"/>
    <mergeCell ref="BT135:CD135"/>
    <mergeCell ref="H135:BC135"/>
    <mergeCell ref="BD135:BS135"/>
    <mergeCell ref="A149:AO149"/>
    <mergeCell ref="AP149:DA149"/>
    <mergeCell ref="CE136:DA136"/>
    <mergeCell ref="BT136:CD136"/>
    <mergeCell ref="A136:G136"/>
    <mergeCell ref="H136:BC136"/>
    <mergeCell ref="CE134:DA134"/>
    <mergeCell ref="BT134:CD134"/>
    <mergeCell ref="CE133:DA133"/>
    <mergeCell ref="BT133:CD133"/>
    <mergeCell ref="CE132:DA132"/>
    <mergeCell ref="BT132:CD132"/>
    <mergeCell ref="CE131:DA131"/>
    <mergeCell ref="BT131:CD131"/>
    <mergeCell ref="CE130:DA130"/>
    <mergeCell ref="BT130:CD130"/>
    <mergeCell ref="AP128:DA128"/>
    <mergeCell ref="X126:DA126"/>
    <mergeCell ref="BD130:BS130"/>
    <mergeCell ref="A128:AO128"/>
    <mergeCell ref="CE119:DA119"/>
    <mergeCell ref="BT119:CD119"/>
    <mergeCell ref="CE118:DA118"/>
    <mergeCell ref="BD118:CD118"/>
    <mergeCell ref="A119:G119"/>
    <mergeCell ref="H119:BC119"/>
    <mergeCell ref="BD119:BS119"/>
    <mergeCell ref="CE117:DA117"/>
    <mergeCell ref="BT117:CD117"/>
    <mergeCell ref="CE116:DA116"/>
    <mergeCell ref="BT116:CD116"/>
    <mergeCell ref="CE115:DA115"/>
    <mergeCell ref="BT115:CD115"/>
    <mergeCell ref="BD110:BS110"/>
    <mergeCell ref="CE114:DA114"/>
    <mergeCell ref="BT114:CD114"/>
    <mergeCell ref="CE113:DA113"/>
    <mergeCell ref="BT113:CD113"/>
    <mergeCell ref="CE112:DA112"/>
    <mergeCell ref="BT112:CD112"/>
    <mergeCell ref="BD111:BS111"/>
    <mergeCell ref="BD114:BS114"/>
    <mergeCell ref="H114:BC114"/>
    <mergeCell ref="BT101:CI101"/>
    <mergeCell ref="CJ100:DA100"/>
    <mergeCell ref="BT100:CI100"/>
    <mergeCell ref="A96:AO96"/>
    <mergeCell ref="A98:G98"/>
    <mergeCell ref="CE111:DA111"/>
    <mergeCell ref="BT111:CD111"/>
    <mergeCell ref="CE110:DA110"/>
    <mergeCell ref="BT110:CD110"/>
    <mergeCell ref="A72:DA72"/>
    <mergeCell ref="A104:DA104"/>
    <mergeCell ref="CJ102:DA102"/>
    <mergeCell ref="BT102:CI102"/>
    <mergeCell ref="CJ101:DA101"/>
    <mergeCell ref="A71:DA71"/>
    <mergeCell ref="CJ99:DA99"/>
    <mergeCell ref="BT99:CI99"/>
    <mergeCell ref="CJ98:DA98"/>
    <mergeCell ref="BT98:CI98"/>
    <mergeCell ref="H116:BC116"/>
    <mergeCell ref="A92:DA92"/>
    <mergeCell ref="AS74:DA74"/>
    <mergeCell ref="AS73:DA73"/>
    <mergeCell ref="AP96:DA96"/>
    <mergeCell ref="X94:DA94"/>
    <mergeCell ref="A76:F76"/>
    <mergeCell ref="G76:BV76"/>
    <mergeCell ref="H110:BC110"/>
    <mergeCell ref="BW76:CL76"/>
    <mergeCell ref="A157:DA157"/>
    <mergeCell ref="BD112:BS112"/>
    <mergeCell ref="BD120:BS120"/>
    <mergeCell ref="H130:BC130"/>
    <mergeCell ref="BD99:BS99"/>
    <mergeCell ref="H115:BC115"/>
    <mergeCell ref="BD101:BS101"/>
    <mergeCell ref="BD100:BS100"/>
    <mergeCell ref="H112:BC112"/>
    <mergeCell ref="BD115:BS115"/>
    <mergeCell ref="A189:G189"/>
    <mergeCell ref="BF190:BU190"/>
    <mergeCell ref="BD163:BS163"/>
    <mergeCell ref="BD165:BS165"/>
    <mergeCell ref="BD167:BS167"/>
    <mergeCell ref="H175:BC175"/>
    <mergeCell ref="A173:AO173"/>
    <mergeCell ref="A175:G175"/>
    <mergeCell ref="BD177:BS177"/>
    <mergeCell ref="H177:BC177"/>
    <mergeCell ref="BV261:CK261"/>
    <mergeCell ref="BF204:BU204"/>
    <mergeCell ref="BD217:BS217"/>
    <mergeCell ref="BF189:BU189"/>
    <mergeCell ref="BF208:BU208"/>
    <mergeCell ref="A213:CZ213"/>
    <mergeCell ref="A212:CZ212"/>
    <mergeCell ref="A190:G190"/>
    <mergeCell ref="H190:AO190"/>
    <mergeCell ref="AP190:BE190"/>
    <mergeCell ref="CJ339:DA339"/>
    <mergeCell ref="AP236:BE236"/>
    <mergeCell ref="BF236:BU236"/>
    <mergeCell ref="AP258:BE258"/>
    <mergeCell ref="BF258:BU258"/>
    <mergeCell ref="BD267:BS267"/>
    <mergeCell ref="BD269:BS269"/>
    <mergeCell ref="A265:DA265"/>
    <mergeCell ref="CL264:DA264"/>
    <mergeCell ref="BV264:CK264"/>
    <mergeCell ref="CJ338:DA338"/>
    <mergeCell ref="BT338:CI338"/>
    <mergeCell ref="CJ337:DA337"/>
    <mergeCell ref="BT337:CI337"/>
    <mergeCell ref="CJ336:DA336"/>
    <mergeCell ref="BT336:CI336"/>
    <mergeCell ref="BT335:CI335"/>
    <mergeCell ref="BD380:BS380"/>
    <mergeCell ref="BD382:BS382"/>
    <mergeCell ref="BD388:BS388"/>
    <mergeCell ref="BD396:BS396"/>
    <mergeCell ref="BD398:BS398"/>
    <mergeCell ref="BT339:CI339"/>
    <mergeCell ref="BT348:CI348"/>
    <mergeCell ref="BD390:BS390"/>
    <mergeCell ref="BD381:BS381"/>
    <mergeCell ref="BD383:BS383"/>
    <mergeCell ref="BD399:BS399"/>
    <mergeCell ref="BD418:BS418"/>
    <mergeCell ref="BD397:BS397"/>
    <mergeCell ref="CK499:DA499"/>
    <mergeCell ref="BD427:BS427"/>
    <mergeCell ref="BD429:BS429"/>
    <mergeCell ref="BD444:BS444"/>
    <mergeCell ref="BD446:BS446"/>
    <mergeCell ref="CJ490:CZ490"/>
    <mergeCell ref="BD402:BS402"/>
    <mergeCell ref="BD448:BS448"/>
    <mergeCell ref="BD445:BS445"/>
    <mergeCell ref="BD464:BS464"/>
    <mergeCell ref="BE471:BT471"/>
    <mergeCell ref="BE473:BT473"/>
    <mergeCell ref="BD408:BS408"/>
    <mergeCell ref="B468:DA468"/>
    <mergeCell ref="BD410:BS410"/>
    <mergeCell ref="H411:BC411"/>
    <mergeCell ref="BD480:BS480"/>
    <mergeCell ref="BD463:BS463"/>
    <mergeCell ref="BD465:BS465"/>
    <mergeCell ref="A478:DA478"/>
    <mergeCell ref="B473:H473"/>
    <mergeCell ref="I473:BD473"/>
    <mergeCell ref="B471:H471"/>
    <mergeCell ref="CK474:DA474"/>
    <mergeCell ref="BU474:CJ474"/>
    <mergeCell ref="CK473:DA473"/>
    <mergeCell ref="BD488:BS488"/>
    <mergeCell ref="BD490:BS490"/>
    <mergeCell ref="BE497:BT497"/>
    <mergeCell ref="BE499:BT499"/>
    <mergeCell ref="BD507:BS507"/>
    <mergeCell ref="BD481:BS481"/>
    <mergeCell ref="BD491:BS491"/>
    <mergeCell ref="B495:DA495"/>
    <mergeCell ref="B494:DA494"/>
    <mergeCell ref="B493:DA493"/>
    <mergeCell ref="BD509:BS509"/>
    <mergeCell ref="BT509:CI509"/>
    <mergeCell ref="A503:DA503"/>
    <mergeCell ref="CK500:DA500"/>
    <mergeCell ref="BU500:CJ500"/>
    <mergeCell ref="A505:DA505"/>
    <mergeCell ref="A504:DA504"/>
    <mergeCell ref="CJ509:CZ509"/>
    <mergeCell ref="B500:H500"/>
    <mergeCell ref="I500:BD500"/>
    <mergeCell ref="BU499:CJ499"/>
    <mergeCell ref="BD516:BS516"/>
    <mergeCell ref="BD518:BS518"/>
    <mergeCell ref="BD526:BS526"/>
    <mergeCell ref="BD529:BS529"/>
    <mergeCell ref="BD537:BS537"/>
    <mergeCell ref="A523:DA523"/>
    <mergeCell ref="A522:DA522"/>
    <mergeCell ref="CJ520:CZ520"/>
    <mergeCell ref="BT520:CI520"/>
    <mergeCell ref="BW68:CL68"/>
    <mergeCell ref="CM68:DA68"/>
    <mergeCell ref="BD585:BS585"/>
    <mergeCell ref="BD587:BS587"/>
    <mergeCell ref="BD589:BS589"/>
    <mergeCell ref="BD596:BS596"/>
    <mergeCell ref="BD555:BS555"/>
    <mergeCell ref="BD558:BS558"/>
    <mergeCell ref="BD566:BS566"/>
    <mergeCell ref="BD568:BS568"/>
    <mergeCell ref="H70:BV70"/>
    <mergeCell ref="A70:F70"/>
    <mergeCell ref="BW70:CL70"/>
    <mergeCell ref="CM70:DA70"/>
    <mergeCell ref="A67:F67"/>
    <mergeCell ref="G67:BV67"/>
    <mergeCell ref="BW67:CL67"/>
    <mergeCell ref="CM67:DA67"/>
    <mergeCell ref="A68:F68"/>
    <mergeCell ref="G68:BV68"/>
    <mergeCell ref="A263:G263"/>
    <mergeCell ref="H263:AO263"/>
    <mergeCell ref="AP263:BE263"/>
    <mergeCell ref="BF263:BU263"/>
    <mergeCell ref="CL263:DA263"/>
    <mergeCell ref="BD279:BS279"/>
    <mergeCell ref="H279:BC279"/>
    <mergeCell ref="A279:G279"/>
    <mergeCell ref="A264:G264"/>
    <mergeCell ref="H264:AO264"/>
    <mergeCell ref="BT400:CI400"/>
    <mergeCell ref="CJ400:DA400"/>
    <mergeCell ref="A401:G401"/>
    <mergeCell ref="H401:BC401"/>
    <mergeCell ref="BD401:BS401"/>
    <mergeCell ref="BT401:CI401"/>
    <mergeCell ref="CJ401:DA401"/>
    <mergeCell ref="A346:G346"/>
    <mergeCell ref="H346:BS346"/>
    <mergeCell ref="BT346:CI346"/>
    <mergeCell ref="CJ346:DA346"/>
    <mergeCell ref="BD541:BS541"/>
    <mergeCell ref="BT541:CI541"/>
    <mergeCell ref="CJ541:CZ541"/>
    <mergeCell ref="H400:BC400"/>
    <mergeCell ref="A400:G400"/>
    <mergeCell ref="BD400:BS400"/>
    <mergeCell ref="H540:BC540"/>
    <mergeCell ref="BD540:BS540"/>
    <mergeCell ref="BT540:CI540"/>
    <mergeCell ref="CJ540:CZ540"/>
    <mergeCell ref="A541:G541"/>
    <mergeCell ref="H541:BC541"/>
    <mergeCell ref="CJ597:CZ597"/>
    <mergeCell ref="A598:G598"/>
    <mergeCell ref="H598:BC598"/>
    <mergeCell ref="BD598:BS598"/>
    <mergeCell ref="BT598:CI598"/>
    <mergeCell ref="CJ598:CZ598"/>
    <mergeCell ref="A601:G601"/>
    <mergeCell ref="H601:BC601"/>
    <mergeCell ref="BD601:BS601"/>
    <mergeCell ref="BT601:CI601"/>
    <mergeCell ref="CJ601:CZ601"/>
    <mergeCell ref="A600:G600"/>
    <mergeCell ref="H600:BC600"/>
    <mergeCell ref="BD600:BS600"/>
    <mergeCell ref="BT600:CI600"/>
    <mergeCell ref="CJ600:CZ600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2021-12-30T12:44:46Z</cp:lastPrinted>
  <dcterms:modified xsi:type="dcterms:W3CDTF">2022-01-05T12:47:36Z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